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docProps/app.xml" ContentType="application/vnd.openxmlformats-officedocument.extended-properties+xml"/>
  <Override PartName="/docProps/custom.xml" ContentType="application/vnd.openxmlformats-officedocument.custom-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docProps/core.xml" ContentType="application/vnd.openxmlformats-package.core-properties+xml"/>
  <Override PartName="/xl/activeX/activeX1.xml" ContentType="application/vnd.ms-office.activeX+xml"/>
  <Override PartName="/customXml/itemProps1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xl/activeX/activeX3.xml" ContentType="application/vnd.ms-office.activeX+xml"/>
  <Override PartName="/xl/activeX/activeX4.xml" ContentType="application/vnd.ms-office.activeX+xml"/>
  <Override PartName="/xl/activeX/activeX5.xml" ContentType="application/vnd.ms-office.activeX+xml"/>
  <Override PartName="/xl/activeX/activeX2.xml" ContentType="application/vnd.ms-office.activeX+xml"/>
  <Override PartName="/xl/activeX/activeX6.xml" ContentType="application/vnd.ms-office.activeX+xml"/>
  <Override PartName="/customXml/itemProps4.xml" ContentType="application/vnd.openxmlformats-officedocument.customXmlProperties+xml"/>
  <Override PartName="/customXml/itemProps5.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9.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14.xml" ContentType="application/vnd.openxmlformats-officedocument.customXmlProperties+xml"/>
  <Override PartName="/customXml/itemProps19.xml" ContentType="application/vnd.openxmlformats-officedocument.customXmlProperties+xml"/>
  <Override PartName="/customXml/itemProps18.xml" ContentType="application/vnd.openxmlformats-officedocument.customXmlProperties+xml"/>
  <Override PartName="/customXml/itemProps20.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epo\Documents\"/>
    </mc:Choice>
  </mc:AlternateContent>
  <bookViews>
    <workbookView xWindow="3990" yWindow="4035" windowWidth="16500" windowHeight="3720" firstSheet="1" activeTab="3"/>
  </bookViews>
  <sheets>
    <sheet name="Finanskladde" sheetId="4" state="veryHidden" r:id="rId1"/>
    <sheet name="Hent Data" sheetId="1" r:id="rId2"/>
    <sheet name="Vejledning" sheetId="2" r:id="rId3"/>
    <sheet name="opdelt på bev. område" sheetId="7" r:id="rId4"/>
    <sheet name="børn og unge" sheetId="9" state="hidden" r:id="rId5"/>
    <sheet name="Ark1" sheetId="8" r:id="rId6"/>
  </sheets>
  <definedNames>
    <definedName name="AccountNumArea">'Hent Data'!$R$28:$R$174</definedName>
    <definedName name="AdoptedDateCodeArea">'Hent Data'!$T$9:$AB$9</definedName>
    <definedName name="AdoptedDateFromArea">'Hent Data'!$T$10:$AB$10</definedName>
    <definedName name="AdoptedDateToArea">'Hent Data'!$T$11:$AB$11</definedName>
    <definedName name="AmountDisplayArea">'Hent Data'!$T$28:$AB$174</definedName>
    <definedName name="AmountInclTaxArea">'Hent Data'!$T$25:$AB$25</definedName>
    <definedName name="BaseYearArea">'Hent Data'!$T$23:$AB$23</definedName>
    <definedName name="BudgetCommentArea">'Hent Data'!$T$8:$AB$8</definedName>
    <definedName name="BudgetModelArea">'Hent Data'!$T$5:$AB$5</definedName>
    <definedName name="BudgetNormalPrimoArea">'Hent Data'!$T$4:$AB$4</definedName>
    <definedName name="ColumndefinitionArea">'Hent Data'!$T$2:$AB$26</definedName>
    <definedName name="CommissionsArea">'Hent Data'!$T$7:$AB$7</definedName>
    <definedName name="ComputationProgressingMark">'Hent Data'!$S$28:$S$174</definedName>
    <definedName name="ComputeColumnArea">'Hent Data'!$T$3:$AB$3</definedName>
    <definedName name="CreatedDateCodeArea">'Hent Data'!$T$18:$AB$18</definedName>
    <definedName name="CreatedDateFromArea">'Hent Data'!$T$19:$AB$19</definedName>
    <definedName name="CreatedDateToArea">'Hent Data'!$T$20:$AB$20</definedName>
    <definedName name="DataAreaArea">'Hent Data'!$T$2:$AB$2</definedName>
    <definedName name="DimensionSelectionArea">'Hent Data'!$B$28:$P$174</definedName>
    <definedName name="FactorArea">'Hent Data'!$T$26:$AB$26</definedName>
    <definedName name="FromDateArea">'Hent Data'!$T$16:$AB$16</definedName>
    <definedName name="IncludeInactiveArea">'Hent Data'!$T$12:$AB$12</definedName>
    <definedName name="JournalDataAreaArea">Finanskladde!$D$3</definedName>
    <definedName name="JournalDescriptionArea">Finanskladde!$F$4</definedName>
    <definedName name="JournalLineArea">Finanskladde!$B$9:$J$31</definedName>
    <definedName name="JournalLineHeaderArea">Finanskladde!$B$8:$I$8</definedName>
    <definedName name="JournalNameArea">Finanskladde!$F$3</definedName>
    <definedName name="ModificationTypeArea">'Hent Data'!$T$6:$AB$6</definedName>
    <definedName name="NetExpenserevenueArea">'Hent Data'!$T$24:$AB$24</definedName>
    <definedName name="PeriodCodeArea">'Hent Data'!$T$15:$AB$15</definedName>
    <definedName name="PriceFluctArea">'Hent Data'!$T$22:$AB$22</definedName>
    <definedName name="PriceLevelArea">'Hent Data'!$T$21:$AB$21</definedName>
    <definedName name="RowTypeArea">'Hent Data'!$Q$28:$Q$174</definedName>
    <definedName name="SDabsenceTypeArea">'Hent Data'!$T$14:$AB$14</definedName>
    <definedName name="TextDimensionArea">'Hent Data'!$T$13:$AB$13</definedName>
    <definedName name="ToDateArea">'Hent Data'!$T$17:$AB$17</definedName>
  </definedNames>
  <calcPr calcId="152511"/>
</workbook>
</file>

<file path=xl/calcChain.xml><?xml version="1.0" encoding="utf-8"?>
<calcChain xmlns="http://schemas.openxmlformats.org/spreadsheetml/2006/main">
  <c r="K84" i="7" l="1"/>
  <c r="K104" i="7" l="1"/>
  <c r="K105" i="7"/>
  <c r="K98" i="7"/>
  <c r="K99" i="7"/>
  <c r="K100" i="7"/>
  <c r="K83" i="7"/>
  <c r="K88" i="7"/>
  <c r="K78" i="7"/>
  <c r="U109" i="9"/>
  <c r="U110" i="9"/>
  <c r="U111" i="9"/>
  <c r="U112" i="9"/>
  <c r="U113" i="9"/>
  <c r="U108" i="9"/>
  <c r="M123" i="9"/>
  <c r="K123" i="9" s="1"/>
  <c r="I123" i="9"/>
  <c r="H123" i="9"/>
  <c r="G123" i="9"/>
  <c r="F123" i="9"/>
  <c r="J123" i="9" s="1"/>
  <c r="D123" i="9"/>
  <c r="M122" i="9"/>
  <c r="K122" i="9"/>
  <c r="I122" i="9"/>
  <c r="H122" i="9"/>
  <c r="G122" i="9"/>
  <c r="F122" i="9"/>
  <c r="J122" i="9" s="1"/>
  <c r="D122" i="9"/>
  <c r="M121" i="9"/>
  <c r="K121" i="9"/>
  <c r="I121" i="9"/>
  <c r="H121" i="9"/>
  <c r="G121" i="9"/>
  <c r="F121" i="9"/>
  <c r="J121" i="9" s="1"/>
  <c r="D121" i="9"/>
  <c r="M120" i="9"/>
  <c r="H120" i="9"/>
  <c r="J120" i="9" s="1"/>
  <c r="G120" i="9"/>
  <c r="F120" i="9"/>
  <c r="D120" i="9"/>
  <c r="M119" i="9"/>
  <c r="H119" i="9"/>
  <c r="J119" i="9" s="1"/>
  <c r="G119" i="9"/>
  <c r="I119" i="9" s="1"/>
  <c r="F119" i="9"/>
  <c r="D119" i="9"/>
  <c r="M118" i="9"/>
  <c r="J118" i="9"/>
  <c r="H118" i="9"/>
  <c r="G118" i="9"/>
  <c r="I118" i="9" s="1"/>
  <c r="F118" i="9"/>
  <c r="D118" i="9"/>
  <c r="M117" i="9"/>
  <c r="K117" i="9"/>
  <c r="J117" i="9"/>
  <c r="H117" i="9"/>
  <c r="G117" i="9"/>
  <c r="I117" i="9" s="1"/>
  <c r="F117" i="9"/>
  <c r="D117" i="9"/>
  <c r="M116" i="9"/>
  <c r="K116" i="9"/>
  <c r="J116" i="9"/>
  <c r="H116" i="9"/>
  <c r="G116" i="9"/>
  <c r="I116" i="9" s="1"/>
  <c r="F116" i="9"/>
  <c r="D116" i="9"/>
  <c r="M115" i="9"/>
  <c r="L115" i="9"/>
  <c r="K115" i="9" s="1"/>
  <c r="H115" i="9"/>
  <c r="J115" i="9" s="1"/>
  <c r="G115" i="9"/>
  <c r="I115" i="9" s="1"/>
  <c r="F115" i="9"/>
  <c r="D115" i="9"/>
  <c r="M114" i="9"/>
  <c r="K114" i="9"/>
  <c r="H114" i="9"/>
  <c r="J114" i="9" s="1"/>
  <c r="G114" i="9"/>
  <c r="F114" i="9"/>
  <c r="D114" i="9"/>
  <c r="L113" i="9"/>
  <c r="K113" i="9" s="1"/>
  <c r="H113" i="9"/>
  <c r="J113" i="9" s="1"/>
  <c r="G113" i="9"/>
  <c r="I113" i="9" s="1"/>
  <c r="F113" i="9"/>
  <c r="D113" i="9"/>
  <c r="L112" i="9"/>
  <c r="K112" i="9"/>
  <c r="H112" i="9"/>
  <c r="J112" i="9" s="1"/>
  <c r="G112" i="9"/>
  <c r="F112" i="9"/>
  <c r="D112" i="9"/>
  <c r="M111" i="9"/>
  <c r="L111" i="9" s="1"/>
  <c r="K111" i="9" s="1"/>
  <c r="H111" i="9"/>
  <c r="J111" i="9" s="1"/>
  <c r="G111" i="9"/>
  <c r="F111" i="9"/>
  <c r="D111" i="9"/>
  <c r="L110" i="9"/>
  <c r="K110" i="9" s="1"/>
  <c r="I110" i="9"/>
  <c r="H110" i="9"/>
  <c r="J110" i="9" s="1"/>
  <c r="G110" i="9"/>
  <c r="F110" i="9"/>
  <c r="D110" i="9"/>
  <c r="L109" i="9"/>
  <c r="K109" i="9" s="1"/>
  <c r="H109" i="9"/>
  <c r="J109" i="9" s="1"/>
  <c r="G109" i="9"/>
  <c r="F109" i="9"/>
  <c r="D109" i="9"/>
  <c r="L108" i="9"/>
  <c r="K108" i="9" s="1"/>
  <c r="I108" i="9"/>
  <c r="H108" i="9"/>
  <c r="J108" i="9" s="1"/>
  <c r="G108" i="9"/>
  <c r="F108" i="9"/>
  <c r="M107" i="9"/>
  <c r="D107" i="9"/>
  <c r="M106" i="9"/>
  <c r="H106" i="9"/>
  <c r="J106" i="9" s="1"/>
  <c r="G106" i="9"/>
  <c r="I106" i="9" s="1"/>
  <c r="F106" i="9"/>
  <c r="D106" i="9"/>
  <c r="M105" i="9"/>
  <c r="J105" i="9"/>
  <c r="H105" i="9"/>
  <c r="G105" i="9"/>
  <c r="I105" i="9" s="1"/>
  <c r="F105" i="9"/>
  <c r="D105" i="9"/>
  <c r="M104" i="9"/>
  <c r="I104" i="9"/>
  <c r="H104" i="9"/>
  <c r="G104" i="9"/>
  <c r="F104" i="9"/>
  <c r="J104" i="9" s="1"/>
  <c r="D104" i="9"/>
  <c r="M103" i="9"/>
  <c r="K103" i="9"/>
  <c r="I103" i="9"/>
  <c r="H103" i="9"/>
  <c r="G103" i="9"/>
  <c r="F103" i="9"/>
  <c r="J103" i="9" s="1"/>
  <c r="D103" i="9"/>
  <c r="M102" i="9"/>
  <c r="K102" i="9"/>
  <c r="I102" i="9"/>
  <c r="H102" i="9"/>
  <c r="G102" i="9"/>
  <c r="F102" i="9"/>
  <c r="J102" i="9" s="1"/>
  <c r="D102" i="9"/>
  <c r="M101" i="9"/>
  <c r="K101" i="9"/>
  <c r="I101" i="9"/>
  <c r="H101" i="9"/>
  <c r="G101" i="9"/>
  <c r="F101" i="9"/>
  <c r="J101" i="9" s="1"/>
  <c r="D101" i="9"/>
  <c r="M100" i="9"/>
  <c r="K100" i="9"/>
  <c r="I100" i="9"/>
  <c r="H100" i="9"/>
  <c r="G100" i="9"/>
  <c r="F100" i="9"/>
  <c r="J100" i="9" s="1"/>
  <c r="D100" i="9"/>
  <c r="M99" i="9"/>
  <c r="I99" i="9"/>
  <c r="H99" i="9"/>
  <c r="J99" i="9" s="1"/>
  <c r="G99" i="9"/>
  <c r="F99" i="9"/>
  <c r="D99" i="9"/>
  <c r="M98" i="9"/>
  <c r="H98" i="9"/>
  <c r="J98" i="9" s="1"/>
  <c r="G98" i="9"/>
  <c r="I98" i="9" s="1"/>
  <c r="F98" i="9"/>
  <c r="D98" i="9"/>
  <c r="M97" i="9"/>
  <c r="K97" i="9"/>
  <c r="H97" i="9"/>
  <c r="J97" i="9" s="1"/>
  <c r="G97" i="9"/>
  <c r="F97" i="9"/>
  <c r="D97" i="9"/>
  <c r="M96" i="9"/>
  <c r="K96" i="9" s="1"/>
  <c r="H96" i="9"/>
  <c r="J96" i="9" s="1"/>
  <c r="G96" i="9"/>
  <c r="I96" i="9" s="1"/>
  <c r="F96" i="9"/>
  <c r="D96" i="9"/>
  <c r="M95" i="9"/>
  <c r="K95" i="9"/>
  <c r="H95" i="9"/>
  <c r="J95" i="9" s="1"/>
  <c r="G95" i="9"/>
  <c r="F95" i="9"/>
  <c r="D95" i="9"/>
  <c r="M94" i="9"/>
  <c r="K94" i="9" s="1"/>
  <c r="H94" i="9"/>
  <c r="J94" i="9" s="1"/>
  <c r="G94" i="9"/>
  <c r="I94" i="9" s="1"/>
  <c r="F94" i="9"/>
  <c r="D94" i="9"/>
  <c r="M93" i="9"/>
  <c r="K93" i="9"/>
  <c r="H93" i="9"/>
  <c r="J93" i="9" s="1"/>
  <c r="G93" i="9"/>
  <c r="F93" i="9"/>
  <c r="D93" i="9"/>
  <c r="M92" i="9"/>
  <c r="K92" i="9" s="1"/>
  <c r="H92" i="9"/>
  <c r="J92" i="9" s="1"/>
  <c r="G92" i="9"/>
  <c r="I92" i="9" s="1"/>
  <c r="F92" i="9"/>
  <c r="D92" i="9"/>
  <c r="M91" i="9"/>
  <c r="K91" i="9"/>
  <c r="H91" i="9"/>
  <c r="J91" i="9" s="1"/>
  <c r="G91" i="9"/>
  <c r="F91" i="9"/>
  <c r="D91" i="9"/>
  <c r="M90" i="9"/>
  <c r="K90" i="9" s="1"/>
  <c r="H90" i="9"/>
  <c r="J90" i="9" s="1"/>
  <c r="G90" i="9"/>
  <c r="I90" i="9" s="1"/>
  <c r="F90" i="9"/>
  <c r="D90" i="9"/>
  <c r="M89" i="9"/>
  <c r="K89" i="9"/>
  <c r="H89" i="9"/>
  <c r="J89" i="9" s="1"/>
  <c r="G89" i="9"/>
  <c r="F89" i="9"/>
  <c r="D89" i="9"/>
  <c r="M88" i="9"/>
  <c r="H88" i="9"/>
  <c r="G88" i="9"/>
  <c r="I88" i="9" s="1"/>
  <c r="F88" i="9"/>
  <c r="J88" i="9" s="1"/>
  <c r="D88" i="9"/>
  <c r="M87" i="9"/>
  <c r="K87" i="9"/>
  <c r="J87" i="9"/>
  <c r="H87" i="9"/>
  <c r="G87" i="9"/>
  <c r="I87" i="9" s="1"/>
  <c r="F87" i="9"/>
  <c r="F81" i="9" s="1"/>
  <c r="D87" i="9"/>
  <c r="M86" i="9"/>
  <c r="K86" i="9"/>
  <c r="J86" i="9"/>
  <c r="H86" i="9"/>
  <c r="G86" i="9"/>
  <c r="I86" i="9" s="1"/>
  <c r="F86" i="9"/>
  <c r="D86" i="9"/>
  <c r="M85" i="9"/>
  <c r="K85" i="9"/>
  <c r="J85" i="9"/>
  <c r="H85" i="9"/>
  <c r="G85" i="9"/>
  <c r="I85" i="9" s="1"/>
  <c r="F85" i="9"/>
  <c r="D85" i="9"/>
  <c r="M84" i="9"/>
  <c r="L84" i="9"/>
  <c r="L81" i="9" s="1"/>
  <c r="H84" i="9"/>
  <c r="G84" i="9"/>
  <c r="I84" i="9" s="1"/>
  <c r="F84" i="9"/>
  <c r="D84" i="9"/>
  <c r="M83" i="9"/>
  <c r="J83" i="9"/>
  <c r="H83" i="9"/>
  <c r="G83" i="9"/>
  <c r="I83" i="9" s="1"/>
  <c r="F83" i="9"/>
  <c r="D83" i="9"/>
  <c r="M82" i="9"/>
  <c r="M81" i="9" s="1"/>
  <c r="I82" i="9"/>
  <c r="H82" i="9"/>
  <c r="G82" i="9"/>
  <c r="F82" i="9"/>
  <c r="J82" i="9" s="1"/>
  <c r="D82" i="9"/>
  <c r="D81" i="9"/>
  <c r="M80" i="9"/>
  <c r="K80" i="9"/>
  <c r="J80" i="9"/>
  <c r="H80" i="9"/>
  <c r="G80" i="9"/>
  <c r="I80" i="9" s="1"/>
  <c r="F80" i="9"/>
  <c r="D80" i="9"/>
  <c r="M79" i="9"/>
  <c r="K79" i="9"/>
  <c r="K77" i="9" s="1"/>
  <c r="H79" i="9"/>
  <c r="G79" i="9"/>
  <c r="I79" i="9" s="1"/>
  <c r="F79" i="9"/>
  <c r="J79" i="9" s="1"/>
  <c r="D79" i="9"/>
  <c r="M78" i="9"/>
  <c r="K78" i="9"/>
  <c r="J78" i="9"/>
  <c r="H78" i="9"/>
  <c r="G78" i="9"/>
  <c r="I78" i="9" s="1"/>
  <c r="F78" i="9"/>
  <c r="D78" i="9"/>
  <c r="M77" i="9"/>
  <c r="L77" i="9"/>
  <c r="H77" i="9"/>
  <c r="D77" i="9"/>
  <c r="M76" i="9"/>
  <c r="J76" i="9"/>
  <c r="H76" i="9"/>
  <c r="G76" i="9"/>
  <c r="F76" i="9"/>
  <c r="F71" i="9" s="1"/>
  <c r="D76" i="9"/>
  <c r="M75" i="9"/>
  <c r="I75" i="9"/>
  <c r="H75" i="9"/>
  <c r="G75" i="9"/>
  <c r="F75" i="9"/>
  <c r="J75" i="9" s="1"/>
  <c r="D75" i="9"/>
  <c r="M74" i="9"/>
  <c r="H74" i="9"/>
  <c r="J74" i="9" s="1"/>
  <c r="G74" i="9"/>
  <c r="F74" i="9"/>
  <c r="D74" i="9"/>
  <c r="M73" i="9"/>
  <c r="K73" i="9" s="1"/>
  <c r="H73" i="9"/>
  <c r="J73" i="9" s="1"/>
  <c r="G73" i="9"/>
  <c r="F73" i="9"/>
  <c r="D73" i="9"/>
  <c r="M72" i="9"/>
  <c r="K72" i="9" s="1"/>
  <c r="K71" i="9" s="1"/>
  <c r="H72" i="9"/>
  <c r="G72" i="9"/>
  <c r="F72" i="9"/>
  <c r="D72" i="9"/>
  <c r="L71" i="9"/>
  <c r="D71" i="9"/>
  <c r="M70" i="9"/>
  <c r="H70" i="9"/>
  <c r="J70" i="9" s="1"/>
  <c r="G70" i="9"/>
  <c r="F70" i="9"/>
  <c r="D70" i="9"/>
  <c r="M69" i="9"/>
  <c r="K69" i="9" s="1"/>
  <c r="H69" i="9"/>
  <c r="J69" i="9" s="1"/>
  <c r="G69" i="9"/>
  <c r="F69" i="9"/>
  <c r="D69" i="9"/>
  <c r="M68" i="9"/>
  <c r="H68" i="9"/>
  <c r="J68" i="9" s="1"/>
  <c r="G68" i="9"/>
  <c r="I68" i="9" s="1"/>
  <c r="F68" i="9"/>
  <c r="D68" i="9"/>
  <c r="M67" i="9"/>
  <c r="K67" i="9"/>
  <c r="H67" i="9"/>
  <c r="G67" i="9"/>
  <c r="I67" i="9" s="1"/>
  <c r="F67" i="9"/>
  <c r="D67" i="9"/>
  <c r="M66" i="9"/>
  <c r="K66" i="9"/>
  <c r="H66" i="9"/>
  <c r="G66" i="9"/>
  <c r="I66" i="9" s="1"/>
  <c r="F66" i="9"/>
  <c r="D66" i="9"/>
  <c r="M65" i="9"/>
  <c r="H65" i="9"/>
  <c r="G65" i="9"/>
  <c r="I65" i="9" s="1"/>
  <c r="F65" i="9"/>
  <c r="D65" i="9"/>
  <c r="M64" i="9"/>
  <c r="K64" i="9"/>
  <c r="H64" i="9"/>
  <c r="G64" i="9"/>
  <c r="I64" i="9" s="1"/>
  <c r="F64" i="9"/>
  <c r="D64" i="9"/>
  <c r="M63" i="9"/>
  <c r="K63" i="9"/>
  <c r="J63" i="9"/>
  <c r="H63" i="9"/>
  <c r="G63" i="9"/>
  <c r="I63" i="9" s="1"/>
  <c r="F63" i="9"/>
  <c r="D63" i="9"/>
  <c r="M62" i="9"/>
  <c r="J62" i="9"/>
  <c r="I62" i="9"/>
  <c r="H62" i="9"/>
  <c r="G62" i="9"/>
  <c r="F62" i="9"/>
  <c r="D62" i="9"/>
  <c r="M61" i="9"/>
  <c r="H61" i="9"/>
  <c r="J61" i="9" s="1"/>
  <c r="G61" i="9"/>
  <c r="F61" i="9"/>
  <c r="D61" i="9"/>
  <c r="M60" i="9"/>
  <c r="K60" i="9" s="1"/>
  <c r="H60" i="9"/>
  <c r="J60" i="9" s="1"/>
  <c r="G60" i="9"/>
  <c r="F60" i="9"/>
  <c r="D60" i="9"/>
  <c r="M59" i="9"/>
  <c r="K59" i="9" s="1"/>
  <c r="H59" i="9"/>
  <c r="J59" i="9" s="1"/>
  <c r="G59" i="9"/>
  <c r="F59" i="9"/>
  <c r="D59" i="9"/>
  <c r="M58" i="9"/>
  <c r="K58" i="9" s="1"/>
  <c r="H58" i="9"/>
  <c r="J58" i="9" s="1"/>
  <c r="G58" i="9"/>
  <c r="F58" i="9"/>
  <c r="D58" i="9"/>
  <c r="O57" i="9"/>
  <c r="M57" i="9"/>
  <c r="K57" i="9" s="1"/>
  <c r="J57" i="9"/>
  <c r="I57" i="9"/>
  <c r="H57" i="9"/>
  <c r="G57" i="9"/>
  <c r="F57" i="9"/>
  <c r="D57" i="9"/>
  <c r="M56" i="9"/>
  <c r="K56" i="9" s="1"/>
  <c r="J56" i="9"/>
  <c r="I56" i="9"/>
  <c r="H56" i="9"/>
  <c r="G56" i="9"/>
  <c r="F56" i="9"/>
  <c r="D56" i="9"/>
  <c r="M55" i="9"/>
  <c r="K55" i="9" s="1"/>
  <c r="J55" i="9"/>
  <c r="I55" i="9"/>
  <c r="H55" i="9"/>
  <c r="G55" i="9"/>
  <c r="F55" i="9"/>
  <c r="D55" i="9"/>
  <c r="M54" i="9"/>
  <c r="K54" i="9" s="1"/>
  <c r="J54" i="9"/>
  <c r="I54" i="9"/>
  <c r="H54" i="9"/>
  <c r="G54" i="9"/>
  <c r="F54" i="9"/>
  <c r="D54" i="9"/>
  <c r="M53" i="9"/>
  <c r="K53" i="9" s="1"/>
  <c r="J53" i="9"/>
  <c r="I53" i="9"/>
  <c r="H53" i="9"/>
  <c r="G53" i="9"/>
  <c r="F53" i="9"/>
  <c r="D53" i="9"/>
  <c r="H52" i="9"/>
  <c r="J52" i="9" s="1"/>
  <c r="G52" i="9"/>
  <c r="F52" i="9"/>
  <c r="D52" i="9"/>
  <c r="M51" i="9"/>
  <c r="K51" i="9" s="1"/>
  <c r="H51" i="9"/>
  <c r="G51" i="9"/>
  <c r="I51" i="9" s="1"/>
  <c r="F51" i="9"/>
  <c r="D51" i="9"/>
  <c r="M50" i="9"/>
  <c r="K50" i="9"/>
  <c r="H50" i="9"/>
  <c r="J50" i="9" s="1"/>
  <c r="G50" i="9"/>
  <c r="F50" i="9"/>
  <c r="D50" i="9"/>
  <c r="M49" i="9"/>
  <c r="K49" i="9" s="1"/>
  <c r="K47" i="9" s="1"/>
  <c r="H49" i="9"/>
  <c r="G49" i="9"/>
  <c r="I49" i="9" s="1"/>
  <c r="F49" i="9"/>
  <c r="D49" i="9"/>
  <c r="M48" i="9"/>
  <c r="J48" i="9"/>
  <c r="H48" i="9"/>
  <c r="G48" i="9"/>
  <c r="I48" i="9" s="1"/>
  <c r="F48" i="9"/>
  <c r="D48" i="9"/>
  <c r="L47" i="9"/>
  <c r="D47" i="9"/>
  <c r="M46" i="9"/>
  <c r="H46" i="9"/>
  <c r="G46" i="9"/>
  <c r="I46" i="9" s="1"/>
  <c r="F46" i="9"/>
  <c r="D46" i="9"/>
  <c r="M45" i="9"/>
  <c r="K46" i="9" s="1"/>
  <c r="K45" i="9"/>
  <c r="K42" i="9" s="1"/>
  <c r="H45" i="9"/>
  <c r="G45" i="9"/>
  <c r="I45" i="9" s="1"/>
  <c r="F45" i="9"/>
  <c r="D45" i="9"/>
  <c r="M44" i="9"/>
  <c r="K44" i="9"/>
  <c r="H44" i="9"/>
  <c r="G44" i="9"/>
  <c r="I44" i="9" s="1"/>
  <c r="F44" i="9"/>
  <c r="D44" i="9"/>
  <c r="M43" i="9"/>
  <c r="M42" i="9" s="1"/>
  <c r="J43" i="9"/>
  <c r="H43" i="9"/>
  <c r="G43" i="9"/>
  <c r="I43" i="9" s="1"/>
  <c r="F43" i="9"/>
  <c r="F42" i="9" s="1"/>
  <c r="D43" i="9"/>
  <c r="L42" i="9"/>
  <c r="H42" i="9"/>
  <c r="G42" i="9"/>
  <c r="I42" i="9" s="1"/>
  <c r="D42" i="9"/>
  <c r="M41" i="9"/>
  <c r="K41" i="9"/>
  <c r="H41" i="9"/>
  <c r="J41" i="9" s="1"/>
  <c r="G41" i="9"/>
  <c r="F41" i="9"/>
  <c r="D41" i="9"/>
  <c r="M40" i="9"/>
  <c r="K40" i="9" s="1"/>
  <c r="H40" i="9"/>
  <c r="G40" i="9"/>
  <c r="I40" i="9" s="1"/>
  <c r="F40" i="9"/>
  <c r="D40" i="9"/>
  <c r="M39" i="9"/>
  <c r="K39" i="9"/>
  <c r="H39" i="9"/>
  <c r="J39" i="9" s="1"/>
  <c r="G39" i="9"/>
  <c r="F39" i="9"/>
  <c r="D39" i="9"/>
  <c r="M38" i="9"/>
  <c r="K38" i="9" s="1"/>
  <c r="H38" i="9"/>
  <c r="G38" i="9"/>
  <c r="I38" i="9" s="1"/>
  <c r="F38" i="9"/>
  <c r="D38" i="9"/>
  <c r="M37" i="9"/>
  <c r="K37" i="9"/>
  <c r="H37" i="9"/>
  <c r="J37" i="9" s="1"/>
  <c r="G37" i="9"/>
  <c r="F37" i="9"/>
  <c r="D37" i="9"/>
  <c r="M36" i="9"/>
  <c r="K36" i="9" s="1"/>
  <c r="H36" i="9"/>
  <c r="G36" i="9"/>
  <c r="I36" i="9" s="1"/>
  <c r="F36" i="9"/>
  <c r="D36" i="9"/>
  <c r="M35" i="9"/>
  <c r="L35" i="9"/>
  <c r="H35" i="9"/>
  <c r="J35" i="9" s="1"/>
  <c r="G35" i="9"/>
  <c r="F35" i="9"/>
  <c r="D35" i="9"/>
  <c r="M34" i="9"/>
  <c r="H34" i="9"/>
  <c r="G34" i="9"/>
  <c r="I34" i="9" s="1"/>
  <c r="F34" i="9"/>
  <c r="D34" i="9"/>
  <c r="M33" i="9"/>
  <c r="K33" i="9"/>
  <c r="J33" i="9"/>
  <c r="H33" i="9"/>
  <c r="G33" i="9"/>
  <c r="I33" i="9" s="1"/>
  <c r="F33" i="9"/>
  <c r="D33" i="9"/>
  <c r="M32" i="9"/>
  <c r="L32" i="9"/>
  <c r="K32" i="9"/>
  <c r="H32" i="9"/>
  <c r="J32" i="9" s="1"/>
  <c r="G32" i="9"/>
  <c r="F32" i="9"/>
  <c r="D32" i="9"/>
  <c r="M31" i="9"/>
  <c r="H31" i="9"/>
  <c r="G31" i="9"/>
  <c r="I31" i="9" s="1"/>
  <c r="F31" i="9"/>
  <c r="D31" i="9"/>
  <c r="M30" i="9"/>
  <c r="K30" i="9"/>
  <c r="J30" i="9"/>
  <c r="H30" i="9"/>
  <c r="G30" i="9"/>
  <c r="I30" i="9" s="1"/>
  <c r="F30" i="9"/>
  <c r="D30" i="9"/>
  <c r="M29" i="9"/>
  <c r="K29" i="9"/>
  <c r="J29" i="9"/>
  <c r="H29" i="9"/>
  <c r="G29" i="9"/>
  <c r="I29" i="9" s="1"/>
  <c r="F29" i="9"/>
  <c r="D29" i="9"/>
  <c r="M28" i="9"/>
  <c r="K28" i="9"/>
  <c r="H28" i="9"/>
  <c r="G28" i="9"/>
  <c r="I28" i="9" s="1"/>
  <c r="F28" i="9"/>
  <c r="D28" i="9"/>
  <c r="M27" i="9"/>
  <c r="K27" i="9"/>
  <c r="H27" i="9"/>
  <c r="G27" i="9"/>
  <c r="I27" i="9" s="1"/>
  <c r="F27" i="9"/>
  <c r="F11" i="9" s="1"/>
  <c r="D27" i="9"/>
  <c r="M26" i="9"/>
  <c r="L26" i="9"/>
  <c r="K26" i="9"/>
  <c r="H26" i="9"/>
  <c r="G26" i="9"/>
  <c r="I26" i="9" s="1"/>
  <c r="F26" i="9"/>
  <c r="D26" i="9"/>
  <c r="M25" i="9"/>
  <c r="K25" i="9"/>
  <c r="H25" i="9"/>
  <c r="J25" i="9" s="1"/>
  <c r="G25" i="9"/>
  <c r="F25" i="9"/>
  <c r="D25" i="9"/>
  <c r="M24" i="9"/>
  <c r="K24" i="9" s="1"/>
  <c r="L24" i="9"/>
  <c r="J24" i="9"/>
  <c r="I24" i="9"/>
  <c r="H24" i="9"/>
  <c r="G24" i="9"/>
  <c r="F24" i="9"/>
  <c r="D24" i="9"/>
  <c r="M23" i="9"/>
  <c r="K23" i="9"/>
  <c r="J23" i="9"/>
  <c r="I23" i="9"/>
  <c r="H23" i="9"/>
  <c r="G23" i="9"/>
  <c r="F23" i="9"/>
  <c r="D23" i="9"/>
  <c r="M22" i="9"/>
  <c r="K22" i="9"/>
  <c r="J22" i="9"/>
  <c r="I22" i="9"/>
  <c r="H22" i="9"/>
  <c r="G22" i="9"/>
  <c r="F22" i="9"/>
  <c r="D22" i="9"/>
  <c r="M21" i="9"/>
  <c r="K21" i="9"/>
  <c r="J21" i="9"/>
  <c r="I21" i="9"/>
  <c r="H21" i="9"/>
  <c r="G21" i="9"/>
  <c r="F21" i="9"/>
  <c r="D21" i="9"/>
  <c r="H20" i="9"/>
  <c r="J20" i="9" s="1"/>
  <c r="G20" i="9"/>
  <c r="I20" i="9" s="1"/>
  <c r="F20" i="9"/>
  <c r="D20" i="9"/>
  <c r="M19" i="9"/>
  <c r="K19" i="9"/>
  <c r="H19" i="9"/>
  <c r="J19" i="9" s="1"/>
  <c r="G19" i="9"/>
  <c r="I19" i="9" s="1"/>
  <c r="F19" i="9"/>
  <c r="D19" i="9"/>
  <c r="M18" i="9"/>
  <c r="L18" i="9"/>
  <c r="K18" i="9" s="1"/>
  <c r="H18" i="9"/>
  <c r="H11" i="9" s="1"/>
  <c r="G18" i="9"/>
  <c r="F18" i="9"/>
  <c r="D18" i="9"/>
  <c r="M17" i="9"/>
  <c r="K17" i="9" s="1"/>
  <c r="L17" i="9"/>
  <c r="J17" i="9"/>
  <c r="I17" i="9"/>
  <c r="H17" i="9"/>
  <c r="G17" i="9"/>
  <c r="F17" i="9"/>
  <c r="D17" i="9"/>
  <c r="M16" i="9"/>
  <c r="K16" i="9"/>
  <c r="J16" i="9"/>
  <c r="I16" i="9"/>
  <c r="H16" i="9"/>
  <c r="G16" i="9"/>
  <c r="F16" i="9"/>
  <c r="D16" i="9"/>
  <c r="M15" i="9"/>
  <c r="K15" i="9"/>
  <c r="J15" i="9"/>
  <c r="I15" i="9"/>
  <c r="H15" i="9"/>
  <c r="G15" i="9"/>
  <c r="F15" i="9"/>
  <c r="D15" i="9"/>
  <c r="M14" i="9"/>
  <c r="K14" i="9"/>
  <c r="J14" i="9"/>
  <c r="I14" i="9"/>
  <c r="H14" i="9"/>
  <c r="G14" i="9"/>
  <c r="F14" i="9"/>
  <c r="D14" i="9"/>
  <c r="M13" i="9"/>
  <c r="K13" i="9"/>
  <c r="J13" i="9"/>
  <c r="I13" i="9"/>
  <c r="H13" i="9"/>
  <c r="G13" i="9"/>
  <c r="F13" i="9"/>
  <c r="D13" i="9"/>
  <c r="M12" i="9"/>
  <c r="K12" i="9"/>
  <c r="J12" i="9"/>
  <c r="I12" i="9"/>
  <c r="H12" i="9"/>
  <c r="G12" i="9"/>
  <c r="F12" i="9"/>
  <c r="M11" i="9"/>
  <c r="K107" i="7"/>
  <c r="K11" i="9" l="1"/>
  <c r="I25" i="9"/>
  <c r="J42" i="9"/>
  <c r="J46" i="9"/>
  <c r="I60" i="9"/>
  <c r="J67" i="9"/>
  <c r="F77" i="9"/>
  <c r="J77" i="9" s="1"/>
  <c r="K107" i="9"/>
  <c r="J18" i="9"/>
  <c r="J28" i="9"/>
  <c r="J36" i="9"/>
  <c r="J38" i="9"/>
  <c r="J40" i="9"/>
  <c r="H47" i="9"/>
  <c r="F47" i="9"/>
  <c r="M47" i="9"/>
  <c r="J49" i="9"/>
  <c r="J51" i="9"/>
  <c r="J65" i="9"/>
  <c r="M71" i="9"/>
  <c r="H71" i="9"/>
  <c r="J71" i="9" s="1"/>
  <c r="J72" i="9"/>
  <c r="I76" i="9"/>
  <c r="G71" i="9"/>
  <c r="J84" i="9"/>
  <c r="H81" i="9"/>
  <c r="J81" i="9" s="1"/>
  <c r="I109" i="9"/>
  <c r="I111" i="9"/>
  <c r="M124" i="9"/>
  <c r="I18" i="9"/>
  <c r="J44" i="9"/>
  <c r="G47" i="9"/>
  <c r="I47" i="9" s="1"/>
  <c r="I58" i="9"/>
  <c r="I69" i="9"/>
  <c r="I73" i="9"/>
  <c r="H107" i="9"/>
  <c r="G11" i="9"/>
  <c r="I11" i="9" s="1"/>
  <c r="L11" i="9"/>
  <c r="J26" i="9"/>
  <c r="J27" i="9"/>
  <c r="J31" i="9"/>
  <c r="I32" i="9"/>
  <c r="J34" i="9"/>
  <c r="I35" i="9"/>
  <c r="I37" i="9"/>
  <c r="I39" i="9"/>
  <c r="I41" i="9"/>
  <c r="J45" i="9"/>
  <c r="I50" i="9"/>
  <c r="I52" i="9"/>
  <c r="I59" i="9"/>
  <c r="I61" i="9"/>
  <c r="J64" i="9"/>
  <c r="J66" i="9"/>
  <c r="I70" i="9"/>
  <c r="I72" i="9"/>
  <c r="I74" i="9"/>
  <c r="G77" i="9"/>
  <c r="I77" i="9" s="1"/>
  <c r="G81" i="9"/>
  <c r="K84" i="9"/>
  <c r="K81" i="9" s="1"/>
  <c r="I89" i="9"/>
  <c r="I81" i="9" s="1"/>
  <c r="I91" i="9"/>
  <c r="I93" i="9"/>
  <c r="I95" i="9"/>
  <c r="I97" i="9"/>
  <c r="L107" i="9"/>
  <c r="L124" i="9" s="1"/>
  <c r="G107" i="9"/>
  <c r="I112" i="9"/>
  <c r="I114" i="9"/>
  <c r="F107" i="9"/>
  <c r="I120" i="9"/>
  <c r="K13" i="7"/>
  <c r="H124" i="9" l="1"/>
  <c r="J107" i="9"/>
  <c r="J47" i="9"/>
  <c r="G124" i="9"/>
  <c r="I124" i="9" s="1"/>
  <c r="I107" i="9"/>
  <c r="F124" i="9"/>
  <c r="I71" i="9"/>
  <c r="K124" i="9"/>
  <c r="J11" i="9"/>
  <c r="K81" i="7"/>
  <c r="L84" i="7"/>
  <c r="K11" i="7"/>
  <c r="M13" i="7"/>
  <c r="J124" i="9" l="1"/>
  <c r="K108" i="7"/>
  <c r="L115" i="7"/>
  <c r="L113" i="7"/>
  <c r="K113" i="7" s="1"/>
  <c r="L112" i="7"/>
  <c r="L110" i="7"/>
  <c r="L109" i="7"/>
  <c r="K109" i="7" s="1"/>
  <c r="L108" i="7"/>
  <c r="K110" i="7"/>
  <c r="K112" i="7"/>
  <c r="M111" i="7"/>
  <c r="L111" i="7" s="1"/>
  <c r="K111" i="7" s="1"/>
  <c r="G13" i="7" l="1"/>
  <c r="H13" i="7"/>
  <c r="F13" i="7"/>
  <c r="L77" i="7" l="1"/>
  <c r="M79" i="7"/>
  <c r="K79" i="7" s="1"/>
  <c r="M80" i="7"/>
  <c r="K80" i="7" s="1"/>
  <c r="M78" i="7"/>
  <c r="J78" i="7"/>
  <c r="G78" i="7"/>
  <c r="G77" i="7" s="1"/>
  <c r="H78" i="7"/>
  <c r="H77" i="7" s="1"/>
  <c r="G79" i="7"/>
  <c r="I79" i="7" s="1"/>
  <c r="H79" i="7"/>
  <c r="G80" i="7"/>
  <c r="H80" i="7"/>
  <c r="I80" i="7" s="1"/>
  <c r="F79" i="7"/>
  <c r="F80" i="7"/>
  <c r="D80" i="7"/>
  <c r="F78" i="7"/>
  <c r="F77" i="7" s="1"/>
  <c r="D79" i="7"/>
  <c r="D78" i="7"/>
  <c r="D77" i="7"/>
  <c r="J77" i="7" l="1"/>
  <c r="I77" i="7"/>
  <c r="K77" i="7"/>
  <c r="M77" i="7"/>
  <c r="J80" i="7"/>
  <c r="J79" i="7"/>
  <c r="I78" i="7"/>
  <c r="L26" i="7"/>
  <c r="L18" i="7"/>
  <c r="L17" i="7"/>
  <c r="L24" i="7" l="1"/>
  <c r="L107" i="7" l="1"/>
  <c r="L32" i="7" l="1"/>
  <c r="L47" i="7" l="1"/>
  <c r="L71" i="7"/>
  <c r="M117" i="7" l="1"/>
  <c r="K117" i="7" s="1"/>
  <c r="F108" i="7" l="1"/>
  <c r="G108" i="7"/>
  <c r="H108" i="7"/>
  <c r="M121" i="7"/>
  <c r="K121" i="7" s="1"/>
  <c r="M122" i="7"/>
  <c r="K122" i="7" s="1"/>
  <c r="M120" i="7"/>
  <c r="G120" i="7"/>
  <c r="H120" i="7"/>
  <c r="G121" i="7"/>
  <c r="H121" i="7"/>
  <c r="G122" i="7"/>
  <c r="H122" i="7"/>
  <c r="F121" i="7"/>
  <c r="F122" i="7"/>
  <c r="F120" i="7"/>
  <c r="D121" i="7"/>
  <c r="D122" i="7"/>
  <c r="D120" i="7"/>
  <c r="J108" i="7" l="1"/>
  <c r="J120" i="7"/>
  <c r="I122" i="7"/>
  <c r="J122" i="7"/>
  <c r="J121" i="7"/>
  <c r="I108" i="7"/>
  <c r="I121" i="7"/>
  <c r="I120" i="7"/>
  <c r="M114" i="7"/>
  <c r="K114" i="7" s="1"/>
  <c r="M115" i="7"/>
  <c r="K115" i="7" s="1"/>
  <c r="M116" i="7"/>
  <c r="K116" i="7" s="1"/>
  <c r="M118" i="7"/>
  <c r="M119" i="7"/>
  <c r="M123" i="7"/>
  <c r="K123" i="7" s="1"/>
  <c r="F110" i="7"/>
  <c r="G110" i="7"/>
  <c r="H110" i="7"/>
  <c r="F111" i="7"/>
  <c r="G111" i="7"/>
  <c r="H111" i="7"/>
  <c r="F114" i="7"/>
  <c r="G114" i="7"/>
  <c r="H114" i="7"/>
  <c r="F112" i="7"/>
  <c r="G112" i="7"/>
  <c r="H112" i="7"/>
  <c r="F113" i="7"/>
  <c r="G113" i="7"/>
  <c r="H113" i="7"/>
  <c r="F115" i="7"/>
  <c r="G115" i="7"/>
  <c r="H115" i="7"/>
  <c r="F116" i="7"/>
  <c r="G116" i="7"/>
  <c r="H116" i="7"/>
  <c r="F117" i="7"/>
  <c r="G117" i="7"/>
  <c r="H117" i="7"/>
  <c r="F118" i="7"/>
  <c r="G118" i="7"/>
  <c r="H118" i="7"/>
  <c r="F119" i="7"/>
  <c r="G119" i="7"/>
  <c r="H119" i="7"/>
  <c r="F123" i="7"/>
  <c r="G123" i="7"/>
  <c r="H123" i="7"/>
  <c r="D110" i="7"/>
  <c r="D111" i="7"/>
  <c r="D114" i="7"/>
  <c r="D112" i="7"/>
  <c r="D113" i="7"/>
  <c r="D115" i="7"/>
  <c r="D116" i="7"/>
  <c r="D117" i="7"/>
  <c r="D118" i="7"/>
  <c r="D119" i="7"/>
  <c r="D123" i="7"/>
  <c r="G109" i="7"/>
  <c r="H109" i="7"/>
  <c r="F109" i="7"/>
  <c r="D109" i="7"/>
  <c r="M83" i="7"/>
  <c r="M84" i="7"/>
  <c r="M85" i="7"/>
  <c r="K85" i="7" s="1"/>
  <c r="M86" i="7"/>
  <c r="K86" i="7" s="1"/>
  <c r="M87" i="7"/>
  <c r="K87" i="7" s="1"/>
  <c r="M88" i="7"/>
  <c r="M89" i="7"/>
  <c r="K89" i="7" s="1"/>
  <c r="M90" i="7"/>
  <c r="K90" i="7" s="1"/>
  <c r="M91" i="7"/>
  <c r="K91" i="7" s="1"/>
  <c r="M92" i="7"/>
  <c r="K92" i="7" s="1"/>
  <c r="M93" i="7"/>
  <c r="K93" i="7" s="1"/>
  <c r="M94" i="7"/>
  <c r="K94" i="7" s="1"/>
  <c r="M95" i="7"/>
  <c r="K95" i="7" s="1"/>
  <c r="M96" i="7"/>
  <c r="K96" i="7" s="1"/>
  <c r="M97" i="7"/>
  <c r="K97" i="7" s="1"/>
  <c r="M98" i="7"/>
  <c r="M99" i="7"/>
  <c r="M100" i="7"/>
  <c r="M101" i="7"/>
  <c r="K101" i="7" s="1"/>
  <c r="M102" i="7"/>
  <c r="K102" i="7" s="1"/>
  <c r="M103" i="7"/>
  <c r="K103" i="7" s="1"/>
  <c r="M104" i="7"/>
  <c r="M105" i="7"/>
  <c r="M106" i="7"/>
  <c r="M82" i="7"/>
  <c r="G82" i="7"/>
  <c r="H82" i="7"/>
  <c r="G83" i="7"/>
  <c r="H83" i="7"/>
  <c r="G84" i="7"/>
  <c r="H84" i="7"/>
  <c r="G85" i="7"/>
  <c r="H85" i="7"/>
  <c r="G86" i="7"/>
  <c r="H86" i="7"/>
  <c r="G87" i="7"/>
  <c r="H87" i="7"/>
  <c r="G88" i="7"/>
  <c r="H88" i="7"/>
  <c r="G89" i="7"/>
  <c r="H89" i="7"/>
  <c r="G90" i="7"/>
  <c r="H90" i="7"/>
  <c r="G91" i="7"/>
  <c r="H91" i="7"/>
  <c r="G92" i="7"/>
  <c r="H92" i="7"/>
  <c r="G93" i="7"/>
  <c r="H93" i="7"/>
  <c r="G94" i="7"/>
  <c r="H94" i="7"/>
  <c r="G95" i="7"/>
  <c r="H95" i="7"/>
  <c r="G96" i="7"/>
  <c r="H96" i="7"/>
  <c r="G97" i="7"/>
  <c r="H97" i="7"/>
  <c r="G98" i="7"/>
  <c r="H98" i="7"/>
  <c r="G99" i="7"/>
  <c r="H99" i="7"/>
  <c r="G100" i="7"/>
  <c r="H100" i="7"/>
  <c r="G101" i="7"/>
  <c r="H101" i="7"/>
  <c r="G102" i="7"/>
  <c r="H102" i="7"/>
  <c r="G103" i="7"/>
  <c r="H103" i="7"/>
  <c r="G104" i="7"/>
  <c r="H104" i="7"/>
  <c r="G105" i="7"/>
  <c r="H105" i="7"/>
  <c r="G106" i="7"/>
  <c r="H106" i="7"/>
  <c r="F83" i="7"/>
  <c r="F84" i="7"/>
  <c r="F85" i="7"/>
  <c r="F86" i="7"/>
  <c r="F87" i="7"/>
  <c r="F88" i="7"/>
  <c r="F89" i="7"/>
  <c r="F90" i="7"/>
  <c r="F91" i="7"/>
  <c r="F92" i="7"/>
  <c r="F93" i="7"/>
  <c r="F94" i="7"/>
  <c r="F95" i="7"/>
  <c r="F96" i="7"/>
  <c r="F97" i="7"/>
  <c r="F98" i="7"/>
  <c r="F99" i="7"/>
  <c r="F100" i="7"/>
  <c r="F101" i="7"/>
  <c r="F102" i="7"/>
  <c r="F103" i="7"/>
  <c r="F104" i="7"/>
  <c r="F105" i="7"/>
  <c r="F106" i="7"/>
  <c r="F82" i="7"/>
  <c r="M73" i="7"/>
  <c r="K73" i="7" s="1"/>
  <c r="M74" i="7"/>
  <c r="M75" i="7"/>
  <c r="M76" i="7"/>
  <c r="M72" i="7"/>
  <c r="G72" i="7"/>
  <c r="H72" i="7"/>
  <c r="G73" i="7"/>
  <c r="H73" i="7"/>
  <c r="G74" i="7"/>
  <c r="H74" i="7"/>
  <c r="G75" i="7"/>
  <c r="H75" i="7"/>
  <c r="G76" i="7"/>
  <c r="H76" i="7"/>
  <c r="F73" i="7"/>
  <c r="F74" i="7"/>
  <c r="F75" i="7"/>
  <c r="F76" i="7"/>
  <c r="F72" i="7"/>
  <c r="M56" i="7"/>
  <c r="K56" i="7" s="1"/>
  <c r="M64" i="7"/>
  <c r="K64" i="7" s="1"/>
  <c r="M53" i="7"/>
  <c r="K53" i="7" s="1"/>
  <c r="M63" i="7"/>
  <c r="K63" i="7" s="1"/>
  <c r="M48" i="7"/>
  <c r="M49" i="7"/>
  <c r="K49" i="7" s="1"/>
  <c r="M62" i="7"/>
  <c r="M50" i="7"/>
  <c r="K50" i="7" s="1"/>
  <c r="M59" i="7"/>
  <c r="K59" i="7" s="1"/>
  <c r="M55" i="7"/>
  <c r="K55" i="7" s="1"/>
  <c r="M60" i="7"/>
  <c r="K60" i="7" s="1"/>
  <c r="M61" i="7"/>
  <c r="M58" i="7"/>
  <c r="K58" i="7" s="1"/>
  <c r="M57" i="7"/>
  <c r="K57" i="7" s="1"/>
  <c r="M54" i="7"/>
  <c r="K54" i="7" s="1"/>
  <c r="M66" i="7"/>
  <c r="K66" i="7" s="1"/>
  <c r="M51" i="7"/>
  <c r="K51" i="7" s="1"/>
  <c r="M67" i="7"/>
  <c r="K67" i="7" s="1"/>
  <c r="M68" i="7"/>
  <c r="M70" i="7"/>
  <c r="M69" i="7"/>
  <c r="K69" i="7" s="1"/>
  <c r="M65" i="7"/>
  <c r="G65" i="7"/>
  <c r="H65" i="7"/>
  <c r="G56" i="7"/>
  <c r="H56" i="7"/>
  <c r="G64" i="7"/>
  <c r="H64" i="7"/>
  <c r="G53" i="7"/>
  <c r="H53" i="7"/>
  <c r="G63" i="7"/>
  <c r="H63" i="7"/>
  <c r="G48" i="7"/>
  <c r="H48" i="7"/>
  <c r="G49" i="7"/>
  <c r="H49" i="7"/>
  <c r="G62" i="7"/>
  <c r="H62" i="7"/>
  <c r="G50" i="7"/>
  <c r="H50" i="7"/>
  <c r="G52" i="7"/>
  <c r="H52" i="7"/>
  <c r="G59" i="7"/>
  <c r="H59" i="7"/>
  <c r="G55" i="7"/>
  <c r="H55" i="7"/>
  <c r="G60" i="7"/>
  <c r="H60" i="7"/>
  <c r="G61" i="7"/>
  <c r="H61" i="7"/>
  <c r="G58" i="7"/>
  <c r="H58" i="7"/>
  <c r="G57" i="7"/>
  <c r="H57" i="7"/>
  <c r="G54" i="7"/>
  <c r="H54" i="7"/>
  <c r="G66" i="7"/>
  <c r="H66" i="7"/>
  <c r="G51" i="7"/>
  <c r="H51" i="7"/>
  <c r="G67" i="7"/>
  <c r="H67" i="7"/>
  <c r="G68" i="7"/>
  <c r="H68" i="7"/>
  <c r="G70" i="7"/>
  <c r="H70" i="7"/>
  <c r="G69" i="7"/>
  <c r="H69" i="7"/>
  <c r="F56" i="7"/>
  <c r="F64" i="7"/>
  <c r="F53" i="7"/>
  <c r="F63" i="7"/>
  <c r="F48" i="7"/>
  <c r="F49" i="7"/>
  <c r="F62" i="7"/>
  <c r="F50" i="7"/>
  <c r="F52" i="7"/>
  <c r="F59" i="7"/>
  <c r="F55" i="7"/>
  <c r="F60" i="7"/>
  <c r="F61" i="7"/>
  <c r="F58" i="7"/>
  <c r="F57" i="7"/>
  <c r="F54" i="7"/>
  <c r="F66" i="7"/>
  <c r="F51" i="7"/>
  <c r="F67" i="7"/>
  <c r="F68" i="7"/>
  <c r="F70" i="7"/>
  <c r="F69" i="7"/>
  <c r="F65" i="7"/>
  <c r="D56" i="7"/>
  <c r="D64" i="7"/>
  <c r="D53" i="7"/>
  <c r="D63" i="7"/>
  <c r="D48" i="7"/>
  <c r="D49" i="7"/>
  <c r="D62" i="7"/>
  <c r="D50" i="7"/>
  <c r="D52" i="7"/>
  <c r="D59" i="7"/>
  <c r="D55" i="7"/>
  <c r="D60" i="7"/>
  <c r="D61" i="7"/>
  <c r="D58" i="7"/>
  <c r="D57" i="7"/>
  <c r="D54" i="7"/>
  <c r="D66" i="7"/>
  <c r="D51" i="7"/>
  <c r="D67" i="7"/>
  <c r="D68" i="7"/>
  <c r="D70" i="7"/>
  <c r="D69" i="7"/>
  <c r="D65" i="7"/>
  <c r="L42" i="7"/>
  <c r="M44" i="7"/>
  <c r="K44" i="7" s="1"/>
  <c r="M45" i="7"/>
  <c r="K45" i="7" s="1"/>
  <c r="M46" i="7"/>
  <c r="M43" i="7"/>
  <c r="G43" i="7"/>
  <c r="H43" i="7"/>
  <c r="G44" i="7"/>
  <c r="H44" i="7"/>
  <c r="G45" i="7"/>
  <c r="H45" i="7"/>
  <c r="G46" i="7"/>
  <c r="H46" i="7"/>
  <c r="F44" i="7"/>
  <c r="F45" i="7"/>
  <c r="F46" i="7"/>
  <c r="F43" i="7"/>
  <c r="D43" i="7"/>
  <c r="D44" i="7"/>
  <c r="D45" i="7"/>
  <c r="D46" i="7"/>
  <c r="F17" i="7"/>
  <c r="G17" i="7"/>
  <c r="H17" i="7"/>
  <c r="M17" i="7"/>
  <c r="K17" i="7" s="1"/>
  <c r="F18" i="7"/>
  <c r="G18" i="7"/>
  <c r="H18" i="7"/>
  <c r="M18" i="7"/>
  <c r="K18" i="7" s="1"/>
  <c r="F19" i="7"/>
  <c r="G19" i="7"/>
  <c r="H19" i="7"/>
  <c r="M19" i="7"/>
  <c r="K19" i="7" s="1"/>
  <c r="F20" i="7"/>
  <c r="G20" i="7"/>
  <c r="H20" i="7"/>
  <c r="F21" i="7"/>
  <c r="G21" i="7"/>
  <c r="H21" i="7"/>
  <c r="M21" i="7"/>
  <c r="K21" i="7" s="1"/>
  <c r="F22" i="7"/>
  <c r="G22" i="7"/>
  <c r="H22" i="7"/>
  <c r="M22" i="7"/>
  <c r="K22" i="7" s="1"/>
  <c r="F23" i="7"/>
  <c r="G23" i="7"/>
  <c r="H23" i="7"/>
  <c r="M23" i="7"/>
  <c r="K23" i="7" s="1"/>
  <c r="F24" i="7"/>
  <c r="G24" i="7"/>
  <c r="H24" i="7"/>
  <c r="M24" i="7"/>
  <c r="K24" i="7" s="1"/>
  <c r="F25" i="7"/>
  <c r="G25" i="7"/>
  <c r="H25" i="7"/>
  <c r="M25" i="7"/>
  <c r="K25" i="7" s="1"/>
  <c r="F26" i="7"/>
  <c r="G26" i="7"/>
  <c r="H26" i="7"/>
  <c r="M26" i="7"/>
  <c r="K26" i="7" s="1"/>
  <c r="F27" i="7"/>
  <c r="G27" i="7"/>
  <c r="H27" i="7"/>
  <c r="M27" i="7"/>
  <c r="K27" i="7" s="1"/>
  <c r="F28" i="7"/>
  <c r="G28" i="7"/>
  <c r="H28" i="7"/>
  <c r="M28" i="7"/>
  <c r="K28" i="7" s="1"/>
  <c r="F29" i="7"/>
  <c r="G29" i="7"/>
  <c r="H29" i="7"/>
  <c r="M29" i="7"/>
  <c r="K29" i="7" s="1"/>
  <c r="F30" i="7"/>
  <c r="G30" i="7"/>
  <c r="H30" i="7"/>
  <c r="M30" i="7"/>
  <c r="K30" i="7" s="1"/>
  <c r="F31" i="7"/>
  <c r="G31" i="7"/>
  <c r="H31" i="7"/>
  <c r="M31" i="7"/>
  <c r="F32" i="7"/>
  <c r="G32" i="7"/>
  <c r="H32" i="7"/>
  <c r="M32" i="7"/>
  <c r="K32" i="7" s="1"/>
  <c r="F33" i="7"/>
  <c r="G33" i="7"/>
  <c r="H33" i="7"/>
  <c r="M33" i="7"/>
  <c r="K33" i="7" s="1"/>
  <c r="F34" i="7"/>
  <c r="G34" i="7"/>
  <c r="H34" i="7"/>
  <c r="M34" i="7"/>
  <c r="F35" i="7"/>
  <c r="G35" i="7"/>
  <c r="H35" i="7"/>
  <c r="M35" i="7"/>
  <c r="L35" i="7" s="1"/>
  <c r="L11" i="7" s="1"/>
  <c r="F36" i="7"/>
  <c r="G36" i="7"/>
  <c r="H36" i="7"/>
  <c r="M36" i="7"/>
  <c r="K36" i="7" s="1"/>
  <c r="F37" i="7"/>
  <c r="G37" i="7"/>
  <c r="H37" i="7"/>
  <c r="M37" i="7"/>
  <c r="K37" i="7" s="1"/>
  <c r="F38" i="7"/>
  <c r="G38" i="7"/>
  <c r="H38" i="7"/>
  <c r="M38" i="7"/>
  <c r="K38" i="7" s="1"/>
  <c r="F39" i="7"/>
  <c r="G39" i="7"/>
  <c r="H39" i="7"/>
  <c r="M39" i="7"/>
  <c r="K39" i="7" s="1"/>
  <c r="F40" i="7"/>
  <c r="G40" i="7"/>
  <c r="H40" i="7"/>
  <c r="M40" i="7"/>
  <c r="K40" i="7" s="1"/>
  <c r="F41" i="7"/>
  <c r="G41" i="7"/>
  <c r="H41" i="7"/>
  <c r="M41" i="7"/>
  <c r="K41" i="7" s="1"/>
  <c r="F14" i="7"/>
  <c r="G14" i="7"/>
  <c r="H14" i="7"/>
  <c r="M14" i="7"/>
  <c r="K14" i="7" s="1"/>
  <c r="F15" i="7"/>
  <c r="G15" i="7"/>
  <c r="H15" i="7"/>
  <c r="M15" i="7"/>
  <c r="K15" i="7" s="1"/>
  <c r="F16" i="7"/>
  <c r="G16" i="7"/>
  <c r="H16" i="7"/>
  <c r="M16" i="7"/>
  <c r="K16" i="7" s="1"/>
  <c r="M12" i="7"/>
  <c r="G12" i="7"/>
  <c r="H12" i="7"/>
  <c r="F12"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AD137" i="1"/>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42" i="7"/>
  <c r="D47" i="7"/>
  <c r="D71" i="7"/>
  <c r="D72" i="7"/>
  <c r="D73" i="7"/>
  <c r="D74" i="7"/>
  <c r="D75" i="7"/>
  <c r="D76" i="7"/>
  <c r="D13" i="7"/>
  <c r="K72" i="7" l="1"/>
  <c r="K71" i="7" s="1"/>
  <c r="H11" i="7"/>
  <c r="H124" i="7" s="1"/>
  <c r="G11" i="7"/>
  <c r="G47" i="7"/>
  <c r="F11" i="7"/>
  <c r="J100" i="7"/>
  <c r="K47" i="7"/>
  <c r="M11" i="7"/>
  <c r="K12" i="7"/>
  <c r="M107" i="7"/>
  <c r="M124" i="7" s="1"/>
  <c r="G107" i="7"/>
  <c r="H107" i="7"/>
  <c r="F107" i="7"/>
  <c r="I119" i="7"/>
  <c r="J116" i="7"/>
  <c r="I115" i="7"/>
  <c r="I111" i="7"/>
  <c r="I117" i="7"/>
  <c r="I112" i="7"/>
  <c r="J123" i="7"/>
  <c r="J114" i="7"/>
  <c r="F47" i="7"/>
  <c r="I69" i="7"/>
  <c r="I68" i="7"/>
  <c r="I51" i="7"/>
  <c r="I54" i="7"/>
  <c r="I58" i="7"/>
  <c r="I60" i="7"/>
  <c r="I59" i="7"/>
  <c r="I50" i="7"/>
  <c r="I49" i="7"/>
  <c r="I63" i="7"/>
  <c r="I64" i="7"/>
  <c r="F71" i="7"/>
  <c r="I75" i="7"/>
  <c r="J118" i="7"/>
  <c r="J113" i="7"/>
  <c r="J110" i="7"/>
  <c r="I109" i="7"/>
  <c r="I74" i="7"/>
  <c r="J106" i="7"/>
  <c r="J102" i="7"/>
  <c r="J98" i="7"/>
  <c r="J94" i="7"/>
  <c r="J90" i="7"/>
  <c r="J86" i="7"/>
  <c r="J83" i="7"/>
  <c r="J119" i="7"/>
  <c r="J117" i="7"/>
  <c r="J115" i="7"/>
  <c r="J112" i="7"/>
  <c r="J111" i="7"/>
  <c r="J74" i="7"/>
  <c r="I72" i="7"/>
  <c r="I105" i="7"/>
  <c r="I103" i="7"/>
  <c r="I101" i="7"/>
  <c r="I99" i="7"/>
  <c r="I97" i="7"/>
  <c r="I93" i="7"/>
  <c r="I91" i="7"/>
  <c r="I89" i="7"/>
  <c r="I87" i="7"/>
  <c r="I85" i="7"/>
  <c r="I84" i="7"/>
  <c r="I82" i="7"/>
  <c r="J109" i="7"/>
  <c r="M81" i="7"/>
  <c r="I110" i="7"/>
  <c r="I114" i="7"/>
  <c r="I113" i="7"/>
  <c r="I116" i="7"/>
  <c r="I118" i="7"/>
  <c r="I123" i="7"/>
  <c r="J104" i="7"/>
  <c r="J96" i="7"/>
  <c r="J92" i="7"/>
  <c r="J88" i="7"/>
  <c r="I106" i="7"/>
  <c r="I104" i="7"/>
  <c r="I102" i="7"/>
  <c r="I100" i="7"/>
  <c r="I98" i="7"/>
  <c r="I96" i="7"/>
  <c r="I94" i="7"/>
  <c r="I92" i="7"/>
  <c r="I90" i="7"/>
  <c r="I88" i="7"/>
  <c r="I86" i="7"/>
  <c r="I83" i="7"/>
  <c r="J76" i="7"/>
  <c r="F81" i="7"/>
  <c r="J105" i="7"/>
  <c r="J103" i="7"/>
  <c r="J101" i="7"/>
  <c r="J99" i="7"/>
  <c r="J97" i="7"/>
  <c r="J95" i="7"/>
  <c r="J93" i="7"/>
  <c r="J91" i="7"/>
  <c r="J89" i="7"/>
  <c r="J87" i="7"/>
  <c r="J85" i="7"/>
  <c r="J84" i="7"/>
  <c r="H81" i="7"/>
  <c r="G71" i="7"/>
  <c r="I95" i="7"/>
  <c r="G81" i="7"/>
  <c r="H42" i="7"/>
  <c r="I70" i="7"/>
  <c r="I67" i="7"/>
  <c r="I66" i="7"/>
  <c r="I57" i="7"/>
  <c r="I61" i="7"/>
  <c r="I55" i="7"/>
  <c r="I52" i="7"/>
  <c r="I62" i="7"/>
  <c r="I48" i="7"/>
  <c r="I53" i="7"/>
  <c r="I56" i="7"/>
  <c r="I76" i="7"/>
  <c r="J82" i="7"/>
  <c r="H71" i="7"/>
  <c r="H47" i="7"/>
  <c r="M47" i="7"/>
  <c r="J75" i="7"/>
  <c r="I73" i="7"/>
  <c r="M71" i="7"/>
  <c r="G42" i="7"/>
  <c r="J69" i="7"/>
  <c r="J68" i="7"/>
  <c r="J51" i="7"/>
  <c r="J54" i="7"/>
  <c r="J58" i="7"/>
  <c r="J60" i="7"/>
  <c r="J59" i="7"/>
  <c r="J50" i="7"/>
  <c r="J49" i="7"/>
  <c r="J63" i="7"/>
  <c r="J64" i="7"/>
  <c r="J73" i="7"/>
  <c r="F42" i="7"/>
  <c r="M42" i="7"/>
  <c r="J12" i="7"/>
  <c r="J34" i="7"/>
  <c r="J22" i="7"/>
  <c r="J18" i="7"/>
  <c r="J70" i="7"/>
  <c r="J67" i="7"/>
  <c r="J66" i="7"/>
  <c r="J57" i="7"/>
  <c r="J61" i="7"/>
  <c r="J55" i="7"/>
  <c r="J52" i="7"/>
  <c r="J62" i="7"/>
  <c r="J48" i="7"/>
  <c r="J53" i="7"/>
  <c r="J56" i="7"/>
  <c r="J72" i="7"/>
  <c r="I40" i="7"/>
  <c r="I39" i="7"/>
  <c r="I38" i="7"/>
  <c r="I36" i="7"/>
  <c r="I35" i="7"/>
  <c r="I34" i="7"/>
  <c r="I32" i="7"/>
  <c r="I31" i="7"/>
  <c r="I30" i="7"/>
  <c r="I28" i="7"/>
  <c r="J27" i="7"/>
  <c r="I26" i="7"/>
  <c r="I24" i="7"/>
  <c r="I22" i="7"/>
  <c r="J15" i="7"/>
  <c r="J14" i="7"/>
  <c r="J13" i="7"/>
  <c r="I15" i="7"/>
  <c r="I13" i="7"/>
  <c r="J38" i="7"/>
  <c r="I21" i="7"/>
  <c r="I20" i="7"/>
  <c r="I19" i="7"/>
  <c r="I18" i="7"/>
  <c r="J30" i="7"/>
  <c r="J26" i="7"/>
  <c r="I12" i="7"/>
  <c r="J16" i="7"/>
  <c r="I16" i="7"/>
  <c r="J41" i="7"/>
  <c r="J40" i="7"/>
  <c r="J33" i="7"/>
  <c r="J32" i="7"/>
  <c r="J25" i="7"/>
  <c r="J24" i="7"/>
  <c r="J17" i="7"/>
  <c r="J23" i="7"/>
  <c r="I14" i="7"/>
  <c r="J37" i="7"/>
  <c r="J36" i="7"/>
  <c r="J29" i="7"/>
  <c r="J28" i="7"/>
  <c r="J20" i="7"/>
  <c r="J39" i="7"/>
  <c r="J35" i="7"/>
  <c r="J31" i="7"/>
  <c r="J21" i="7"/>
  <c r="J19" i="7"/>
  <c r="I41" i="7"/>
  <c r="I37" i="7"/>
  <c r="I33" i="7"/>
  <c r="I29" i="7"/>
  <c r="I27" i="7"/>
  <c r="I25" i="7"/>
  <c r="I23" i="7"/>
  <c r="I17" i="7"/>
  <c r="K124" i="7" l="1"/>
  <c r="F124" i="7"/>
  <c r="J124" i="7"/>
  <c r="G124" i="7"/>
  <c r="I11" i="7"/>
  <c r="J11" i="7"/>
  <c r="I107" i="7"/>
  <c r="J107" i="7"/>
  <c r="I81" i="7"/>
  <c r="I71" i="7"/>
  <c r="J81" i="7"/>
  <c r="I42" i="7"/>
  <c r="J71" i="7"/>
  <c r="J42" i="7"/>
  <c r="I124" i="7" l="1"/>
  <c r="O57" i="7"/>
  <c r="K46" i="7" l="1"/>
  <c r="J46" i="7"/>
  <c r="I43" i="7"/>
  <c r="J47" i="7"/>
  <c r="J65" i="7"/>
  <c r="J43" i="7"/>
  <c r="I44" i="7"/>
  <c r="J45" i="7"/>
  <c r="J44" i="7"/>
  <c r="I46" i="7"/>
  <c r="I45" i="7"/>
  <c r="I47" i="7"/>
  <c r="I65" i="7"/>
  <c r="K42" i="7" l="1"/>
  <c r="L81" i="7" l="1"/>
  <c r="L124" i="7" s="1"/>
</calcChain>
</file>

<file path=xl/sharedStrings.xml><?xml version="1.0" encoding="utf-8"?>
<sst xmlns="http://schemas.openxmlformats.org/spreadsheetml/2006/main" count="1224" uniqueCount="429">
  <si>
    <t>Connection</t>
  </si>
  <si>
    <t/>
  </si>
  <si>
    <t xml:space="preserve">Beregn kolonne </t>
  </si>
  <si>
    <t xml:space="preserve">BudgetModel </t>
  </si>
  <si>
    <t xml:space="preserve">Fra Dato </t>
  </si>
  <si>
    <t xml:space="preserve">Til Dato </t>
  </si>
  <si>
    <t xml:space="preserve">Prisniveau </t>
  </si>
  <si>
    <t xml:space="preserve">Prisregister </t>
  </si>
  <si>
    <t xml:space="preserve">Basisår </t>
  </si>
  <si>
    <t xml:space="preserve">N/U/I </t>
  </si>
  <si>
    <t>Beregn Kolonne</t>
  </si>
  <si>
    <t>Budgetmodel</t>
  </si>
  <si>
    <t>Beskrivelse</t>
  </si>
  <si>
    <t>Egne kommentarer</t>
  </si>
  <si>
    <t>Fra dato</t>
  </si>
  <si>
    <t>Til dato</t>
  </si>
  <si>
    <t>Prisniveau</t>
  </si>
  <si>
    <t>Vælg det prisniveau, kolonnen skal beregnes i. Prisniveauet har betydning for beregningstiden. Løbende priser er altid hurtigst. For budgetkolonner er det lige så hurtigt med budgetår og budgetår-1, medmindre der er valgt alternativt prisregister.</t>
  </si>
  <si>
    <t>Prisregister</t>
  </si>
  <si>
    <t>Basisår</t>
  </si>
  <si>
    <t>N/U/I</t>
  </si>
  <si>
    <t>Angiver, om der medtages både indtægter og udgifter (netto), kun udgifter, eller kun indtægter.</t>
  </si>
  <si>
    <t>Afgrænsning</t>
  </si>
  <si>
    <t>Kolonner</t>
  </si>
  <si>
    <t>Med knapperne i det gule område vælges de dimensioner, der skal indgå i afgrænsningen af beløb i beløbskolonnerne.</t>
  </si>
  <si>
    <t>I specifikation af afgrænsningerne kan bruges sædvanlige specialtegn (*  ?   ..)</t>
  </si>
  <si>
    <t>Ved afgrænsning på afledt dimension medtages i hver kolonne de konti, som på kolonnens slutdato dar den/de udvalgte afledte dimension(er). Beløb beregnes for hele kolonnens periode, selv om den afledte dimension ikke har været gældende i hele perioden.</t>
  </si>
  <si>
    <t>Bestemmer, om kolonnen opdateres fra Prisme, når der trykkes på "Opdater" knappen. Da opdateringer tager tid, kan der spares tid ved at undlade genberegning af kolonner, hvor man ved, der ikke er ændringer siden sidste opdatering.</t>
  </si>
  <si>
    <t xml:space="preserve">I hver efterfølgende række specificeres de konkrete værdier, der skal afgrænses på for de enkelte dimensioner. Ikke-udfyldte felter indgår ikke i afgrænsningen. </t>
  </si>
  <si>
    <t>Skjulte rækker og helt tomme rækker opdateres heller ikke. I beløbskolonnerne kan man derfor i disse rækker indsætte formler, som beregnes som normalt i regnearket.</t>
  </si>
  <si>
    <t>Skjulte kolonner i afgrænsningsområdet indgår ikke i afgrænsningen.</t>
  </si>
  <si>
    <t>Skjulte beløbskolonner opdateres ikke fra Prisme.</t>
  </si>
  <si>
    <t>Opsætning</t>
  </si>
  <si>
    <t>Hent Data</t>
  </si>
  <si>
    <t>De røde områder bruges til opslag fra knapperne i specifikation af beløbskolonner. Disse er centrale for hele funktionaliteten og bør derfor aldrig ændres.</t>
  </si>
  <si>
    <t>COM opsætning</t>
  </si>
  <si>
    <t>Ellers udfyldes med ENTEN navnet på en installeret Axapta konfiguration ELLER filnavn for en fil, der indeholder en exporteret Axapta konfiguration. Filen kan være placeret på en filserver.</t>
  </si>
  <si>
    <t>Hvis man vil anvende den aktive installerede Axapta konfiguration, skal feltet ikke udfyldes.</t>
  </si>
  <si>
    <t>Bevar forbindelse</t>
  </si>
  <si>
    <t>Afbryd efter hvert opslag</t>
  </si>
  <si>
    <t>Faktor</t>
  </si>
  <si>
    <t>***</t>
  </si>
  <si>
    <t>Kolonnens slutdato. Kolonner uden startdato og slutdato opdateres ikke fra Prisme. Hvis der er valgt periodekode, bestemmes datoen udfra periodekoden.</t>
  </si>
  <si>
    <t>Vælg det prisregister, der bruges ved prisregulering. For budgetkolonner beregnes normalt udfra budgetmodellens prisregister, men her kan vælges et alternativt prisregister, som da bruges til prisreguleringen.</t>
  </si>
  <si>
    <t>Basisår for prisreguleringen. Hvis intet er angivet, beregnes udfra budgetår. Skal angives som 4-cifret årstal.</t>
  </si>
  <si>
    <t>I det lyseblå område til højre for afgrænsningerne kan vælges specielle rækketyper. Valgmuligheder fremgår af dropdown box, der fremkommer, når et felt i området vælges.</t>
  </si>
  <si>
    <t>Første valgmulighed (Hentes ikke fra Prisme) gælder også, hvis der skrives noget i feltet, som ikke kan vælges fra listen. I rækker med dette valg kan man fx i beløbskolonnerne indsætte formler, der beregnes som normalt i Excel.</t>
  </si>
  <si>
    <t>Her kan angives en faktor med 6 decimaler, som ganges på de tal, der modtages fra Prisme. Hvis feltet er tomt eller 0, bruges faktor 1.</t>
  </si>
  <si>
    <t>Brugerrettigheder</t>
  </si>
  <si>
    <t>Brugere, der skal anvende regnearkets funktionalitet, skal have tildelt fuld rettighed til følgende funktioner i Prisme:</t>
  </si>
  <si>
    <t>Prisme konfiguration</t>
  </si>
  <si>
    <t>Derefter skal det sikres, at følgende konfigurationsnøgle er aktiveret:</t>
  </si>
  <si>
    <t>Det anbefales, at der oprettes en brugergruppe med ovennævnte rettigheder, og at rettigheder til brugere styres ved at de er medlem af denne gruppe.</t>
  </si>
  <si>
    <t>Business Connector/Adgang til afvikling</t>
  </si>
  <si>
    <t>Regnskab</t>
  </si>
  <si>
    <t xml:space="preserve">Oprettet datointervalkode </t>
  </si>
  <si>
    <t xml:space="preserve">Oprettet fra dato </t>
  </si>
  <si>
    <t xml:space="preserve">Oprettet til dato </t>
  </si>
  <si>
    <t xml:space="preserve">Ændringstype </t>
  </si>
  <si>
    <t xml:space="preserve">Vedtaget datointervalkode </t>
  </si>
  <si>
    <t xml:space="preserve">Vedtaget fra dato </t>
  </si>
  <si>
    <t xml:space="preserve">Vedtaget til dato </t>
  </si>
  <si>
    <t xml:space="preserve">Beløb incl. Moms </t>
  </si>
  <si>
    <t xml:space="preserve">Datointervalkode </t>
  </si>
  <si>
    <t xml:space="preserve">Regnskab </t>
  </si>
  <si>
    <t xml:space="preserve">Faktor </t>
  </si>
  <si>
    <t>Bestemmer hvilket regnskab der hentes data fra. Hvis ikke udfyldt bruges opstartregnskab som angivet på fanebladet Opsætning, eller i den anvendte konfiguration.</t>
  </si>
  <si>
    <t>Datointervalkode</t>
  </si>
  <si>
    <t>Ændringstype</t>
  </si>
  <si>
    <t>Vedtaget datointervalkode</t>
  </si>
  <si>
    <t>Vedtaget fra dato</t>
  </si>
  <si>
    <t>Vedtaget til dato</t>
  </si>
  <si>
    <t>Kun budgetkolonner: Afgrænsning af budgetposter med vedtaget dato &lt;= den angivne</t>
  </si>
  <si>
    <t>Her kan vælges en af de definerede datointervalkoder fra Prisme. Ved valg af datointervalkode, overskrives fra dato og til dato, og de opdateres fra datointervalkoden, hver gang data hentes fra Prisme.</t>
  </si>
  <si>
    <t>Kun budgetkolonner: Datointervalkode for vedtaget dato. Ved valg af vedtaget datointervalkode, overskrives vedtaget fra dato og vedtaget til dato, og de opdateres fra datointervalkoden, hver gang data hentes fra Prisme.</t>
  </si>
  <si>
    <t>Oprettet datointervalkode</t>
  </si>
  <si>
    <t>Oprettet fra dato</t>
  </si>
  <si>
    <t>Oprettet til dato</t>
  </si>
  <si>
    <t>Beløb incl. Moms</t>
  </si>
  <si>
    <t>Angiv om beløb beregnes incl. Moms. Ikke-udfyldt betyder det samme som Nej</t>
  </si>
  <si>
    <t>Angiv det regnskab, der skal anvendes ved opstart af FIE. Hvis intet er angivet her, bestemmes opstartregnskab udfra opsætning af den valgte konfiguration. Regnskabet kan overstyres for de enkelte kolonner.</t>
  </si>
  <si>
    <t>Denne række må ikke bruges. Indsæt nye afgrænsninger ovenfor</t>
  </si>
  <si>
    <t xml:space="preserve">Udvalg </t>
  </si>
  <si>
    <t xml:space="preserve">Inaktive budgetposter </t>
  </si>
  <si>
    <t xml:space="preserve">Kolonnetype </t>
  </si>
  <si>
    <t xml:space="preserve">Budgetkommentar </t>
  </si>
  <si>
    <t xml:space="preserve">Tekstdimension </t>
  </si>
  <si>
    <t>Kolonnetype</t>
  </si>
  <si>
    <t>Skal udfyldes ved budgetkolonner. Beløb medtages fra den valgte budgetmodel og alle undermodeller. Skal også udfyldes for budgetindberetningskolonner.</t>
  </si>
  <si>
    <t>For budgetkolonner: Afgrænsning på ændringstype. I specifikation af afgrænsningerne kan bruges sædvanlige specialtegn (*  ?   ..)</t>
  </si>
  <si>
    <t>For budgetindberetningskolonner angives den ønskede ændringstype</t>
  </si>
  <si>
    <t>Udvalg</t>
  </si>
  <si>
    <t>Kun for budgetindberetning: Det udvalg indberetningen skal høre til.</t>
  </si>
  <si>
    <t>Kun budgetkolonner: Afgrænsning af budgetposter med vedtaget dato &gt;= den angivne. For budgetindberetning angives budgetposternes vedtaget dato.</t>
  </si>
  <si>
    <t>Inaktive budgetposter</t>
  </si>
  <si>
    <t>Kun budgetkolonner: Angiv, om inaktive budgetposter skal medtages. Ikke-udfyldt betyder det samme som Nej. For budgetindberetning angives, om posterne skal indberettes som inaktive.</t>
  </si>
  <si>
    <t>Kolonnens startdato. Kolonner uden startdato og slutdato opdateres ikke fra Prisme. Hvis der er valgt periodekode, bestemmes datoen udfra periodekoden. For budgetindberetning angives budgetposternes dato (regnskabsår).</t>
  </si>
  <si>
    <t>Aktiver budgetindberetning</t>
  </si>
  <si>
    <t>Angiv, om regnearket skal bruges til budgetindberetning. Funktionen kan kun vælges, hvis faciliteten er slået til i Prisme.</t>
  </si>
  <si>
    <t>Nye rækker med afgrænsninger kan indsættes MELLEM den første og sidste afgrænsningsrække (som er låste). Bemærk dog at hvis der indsættes en ny række umiddelbart efter den første (som er låst) bliver den nye række også låst.</t>
  </si>
  <si>
    <t>I række 1 og kolonne A er celler låste for at forhindre sletning af kolonner/rækker. Låsningen bør ikke ophæves.</t>
  </si>
  <si>
    <t>Første og sidste beløbskolonne er låste og kan derfor ikke slettes. Mellemliggende kolonner kan slettes.</t>
  </si>
  <si>
    <t>Første og sidste afgrænsningsrække er låste og kan derfor ikke slettes. Mellemliggende rækker kan slettes.</t>
  </si>
  <si>
    <t>Første beløbskolonne samt rækken med "Kolonnetype" bør ikke skjules, idet visse funktioner så ikke virker. Skjul kan fortrydes.</t>
  </si>
  <si>
    <t>Der er etableret arkbeskyttelse på Hent Data fanen. Arkbeskyttelsen bør ikke ophæves. HVIS ARKBESKYTTELSEN OPHÆVES KAN MAN SLETTE RÆKKER/KOLONNER SOM ELLERS IKKE MÅ SLETTES. DETTE KAN IKKE FORTRYDES, OG EFTERFØLGENDE VIRKER REGNEARKET IKKE.</t>
  </si>
  <si>
    <t>Nye beløbskolonner kan indsættes MELLEM første og sidste beløbskolonne (som er låste). Bemærk dog at hvis der indsættes en ny kolonne umiddelbart efter den første (som er låst), bliver den nye kolonne også låst.</t>
  </si>
  <si>
    <t>Dato</t>
  </si>
  <si>
    <t>Kontonummer</t>
  </si>
  <si>
    <t>Posteringstekst</t>
  </si>
  <si>
    <t>Bærer</t>
  </si>
  <si>
    <t>Formål</t>
  </si>
  <si>
    <t>Denne række må ikke anvendes. Indsæt nye kladdelinier ovenfor</t>
  </si>
  <si>
    <t xml:space="preserve">Kladde: </t>
  </si>
  <si>
    <t xml:space="preserve">Betegnelse: </t>
  </si>
  <si>
    <t>Aktiver finanskladde</t>
  </si>
  <si>
    <t>Angiv, om regnearket skal bruges til kontering i finanskladde. Funktionen kan kun vælges, hvis faciliteten er slået til i Prisme.</t>
  </si>
  <si>
    <t>Finanskladde</t>
  </si>
  <si>
    <t>Denne fane er kun tilgængelig, hvis man har aktiveret finanskladde på opsætningsfanen.</t>
  </si>
  <si>
    <t>Ved denne indstilling afbrydes forbindelsen til Prisme efter hvert opslag. Derved opnås, at Business Connector licensen frigives</t>
  </si>
  <si>
    <t>Ved dette valg bevares forbindelsen til Prisme, når den først er etableret. Derved undgås overhead ved etablering af forbindelse ved efterfølgende opslag. Til gengæld optages en Business Connector licens permanent.</t>
  </si>
  <si>
    <t>For at regnearket kan fungere, skal Microsoft Dynamics Ax Business Connector være installeret på PC'en.</t>
  </si>
  <si>
    <t>I Prisme skal være installeret licens for mindst 1 Business Connector bruger, og Prisme faciliteten Excel COM Connection Server skal være tildelt.</t>
  </si>
  <si>
    <t>Fejl</t>
  </si>
  <si>
    <t xml:space="preserve">Regnskab: </t>
  </si>
  <si>
    <t>Debet</t>
  </si>
  <si>
    <t>Kredit</t>
  </si>
  <si>
    <t>Kladdelinier indtastes i det markerede område. Der kan om nødvendigt indsættes flere rækker til indtastning indenfor området.</t>
  </si>
  <si>
    <t>Når alle kladdelinier er indtastet, kan man overføre dem til Prisme ved tryk på knappen "Opret finanskladde"</t>
  </si>
  <si>
    <t>Her kan vælges hvilket regnskab, kladden skal oprettes i. Hvis intet vælges, bestemmes regnskab udfra opstartregnskab på opsætningsfanen.</t>
  </si>
  <si>
    <t>Kladde</t>
  </si>
  <si>
    <t>Her vælges det kladdenummer, der skal bruges. Dette gøres EFTER at man evt. har valgt regnskab, ellers får man ikke de rigtige valgmuligheder.</t>
  </si>
  <si>
    <t>Betegnelse</t>
  </si>
  <si>
    <t>Her skrives en tekst, der indsættes som betegnelse på kladden.</t>
  </si>
  <si>
    <t>Aktiver personaledata</t>
  </si>
  <si>
    <t xml:space="preserve">Fraværstype </t>
  </si>
  <si>
    <t>Ydelsesmodtager</t>
  </si>
  <si>
    <t>Angiver, om der er tale om en regnskabskolonne med normalposter, primoposter eller primo+normal, en budgetkolonne, budgetindberetningskolonne, kontotekstkolonne eller personaledatakolonne (fuldtids-/helårs-/nettotimer/fravær).</t>
  </si>
  <si>
    <t>Budgetkommentar</t>
  </si>
  <si>
    <t>Kun for budgetindberetning: Kommentar til indberetningen.</t>
  </si>
  <si>
    <t>Tekstdimeension</t>
  </si>
  <si>
    <t>Kun tekstkolonner: Dimensionsniveau for de ønskede tekster.</t>
  </si>
  <si>
    <t>Fraværstype</t>
  </si>
  <si>
    <t>Kun fraværskolonner: Afgrænsning af fraværstype.  I specifikation af afgrænsningerne kan bruges sædvanlige specialtegn (*  ?   ..)</t>
  </si>
  <si>
    <t>Kun regnskabskolonner og budgetkolonner: Datointervalkode for oprettet dato. Ved valg af oprettet datointervalkode, overskrives oprettet fra dato og oprettet til dato, og de opdateres fra datointervalkoden, hver gang data hentes fra Prisme.</t>
  </si>
  <si>
    <t>Kun regnskabskolonner og budgetkolonner: Afgrænsning af finansposter med vedtaget dato &gt;= den angivne</t>
  </si>
  <si>
    <t>Kun regnskabskolonner og budgetkolonner: Afgrænsning af finansposter med vedtaget dato &lt;= den angivne</t>
  </si>
  <si>
    <t>Finans/Excel COM Connection server</t>
  </si>
  <si>
    <t>Finans/Excel COM Budgetindberetning</t>
  </si>
  <si>
    <t>Finans/Excel COM Finanskladde</t>
  </si>
  <si>
    <t>Finans/Diverse/Excel COM opslag</t>
  </si>
  <si>
    <t>Finans/Diverse/Excel COM budgetindberetning</t>
  </si>
  <si>
    <t>Finans/Diverse/Excel COM finanskladde</t>
  </si>
  <si>
    <t>Installation foregår med Microsoft Dynamics Ax klientinstallationsprogram, hvor man skal vælge at installere Business Connector  til .NET</t>
  </si>
  <si>
    <t>Opstartregnskab</t>
  </si>
  <si>
    <t>Konfiguration</t>
  </si>
  <si>
    <t>Angiv, om regnearket skal kunne medtage personaledata. Funktionen kan kun vælges, hvis faciliteten er slået til i Prisme.</t>
  </si>
  <si>
    <t>Første og sidste afgrænsningskolonne er låste og kan derfor ikke slettes. Mellemliggende kolonner kan slettes.</t>
  </si>
  <si>
    <t xml:space="preserve">Korrigeret
</t>
  </si>
  <si>
    <t>Restbudget</t>
  </si>
  <si>
    <t>Bemærkninger</t>
  </si>
  <si>
    <t>Budget 2018</t>
  </si>
  <si>
    <t>NVK</t>
  </si>
  <si>
    <t>Ja</t>
  </si>
  <si>
    <t>Budget</t>
  </si>
  <si>
    <t>18godkendt</t>
  </si>
  <si>
    <t>18korr</t>
  </si>
  <si>
    <t>Aktuel</t>
  </si>
  <si>
    <t>Oprindelig</t>
  </si>
  <si>
    <t>Nord-Øst</t>
  </si>
  <si>
    <t>Dagplejen</t>
  </si>
  <si>
    <t>Lykkesgårdskolen</t>
  </si>
  <si>
    <t>Tistrup Skole</t>
  </si>
  <si>
    <t>Ølgod Skole</t>
  </si>
  <si>
    <t>Thorstrup Skole</t>
  </si>
  <si>
    <t>Skoleafdelingen</t>
  </si>
  <si>
    <t>Børn og Familie</t>
  </si>
  <si>
    <t>Varde Vest</t>
  </si>
  <si>
    <t>Økonomi afd.</t>
  </si>
  <si>
    <t>Digitalisering &amp; IT afd.</t>
  </si>
  <si>
    <t>Borgerservice</t>
  </si>
  <si>
    <t>Skovbrynet</t>
  </si>
  <si>
    <t>Højgårdsparken</t>
  </si>
  <si>
    <t>Blåbjergegnens Dagtilbud</t>
  </si>
  <si>
    <t>Agerbæk Skole</t>
  </si>
  <si>
    <t>Starup Skole</t>
  </si>
  <si>
    <t>Alslev Skole</t>
  </si>
  <si>
    <t>Brorsonskolen</t>
  </si>
  <si>
    <t>Outrup Skole</t>
  </si>
  <si>
    <t>Sct. Jacobi Skole</t>
  </si>
  <si>
    <r>
      <t>Blåbjergskolen</t>
    </r>
    <r>
      <rPr>
        <sz val="8"/>
        <rFont val="Arial"/>
        <family val="2"/>
      </rPr>
      <t xml:space="preserve"> Lunde/Kvong</t>
    </r>
  </si>
  <si>
    <r>
      <t>Blåbjergskolen</t>
    </r>
    <r>
      <rPr>
        <sz val="8"/>
        <rFont val="Arial"/>
        <family val="2"/>
      </rPr>
      <t xml:space="preserve"> Nr. Nebel</t>
    </r>
  </si>
  <si>
    <t>Oksbøl Bhv.</t>
  </si>
  <si>
    <r>
      <t>Horne Skole</t>
    </r>
    <r>
      <rPr>
        <sz val="8"/>
        <rFont val="Arial"/>
        <family val="2"/>
      </rPr>
      <t xml:space="preserve"> /Børneby</t>
    </r>
  </si>
  <si>
    <t>Janderup Skole</t>
  </si>
  <si>
    <t>Børneuniverset</t>
  </si>
  <si>
    <t>Søndermarken</t>
  </si>
  <si>
    <t>Institution Øst</t>
  </si>
  <si>
    <t>Tistrup Bhv.</t>
  </si>
  <si>
    <t>Go´mad til børn</t>
  </si>
  <si>
    <t>Årre Skole</t>
  </si>
  <si>
    <t>Ansager Skole</t>
  </si>
  <si>
    <t>F1</t>
  </si>
  <si>
    <t>F2</t>
  </si>
  <si>
    <t>F3</t>
  </si>
  <si>
    <t>D1</t>
  </si>
  <si>
    <t>S2</t>
  </si>
  <si>
    <t>U3</t>
  </si>
  <si>
    <t>G2</t>
  </si>
  <si>
    <t>G3</t>
  </si>
  <si>
    <t>G4</t>
  </si>
  <si>
    <t>240</t>
  </si>
  <si>
    <t>247</t>
  </si>
  <si>
    <t>201</t>
  </si>
  <si>
    <t>322</t>
  </si>
  <si>
    <t>312</t>
  </si>
  <si>
    <t>321</t>
  </si>
  <si>
    <t>308</t>
  </si>
  <si>
    <t>320</t>
  </si>
  <si>
    <t>110</t>
  </si>
  <si>
    <t>103</t>
  </si>
  <si>
    <t>102</t>
  </si>
  <si>
    <t>104</t>
  </si>
  <si>
    <t>601</t>
  </si>
  <si>
    <t>241</t>
  </si>
  <si>
    <t>245</t>
  </si>
  <si>
    <t>210</t>
  </si>
  <si>
    <t>224</t>
  </si>
  <si>
    <t>244</t>
  </si>
  <si>
    <t>217</t>
  </si>
  <si>
    <t>243</t>
  </si>
  <si>
    <t>301</t>
  </si>
  <si>
    <t>319</t>
  </si>
  <si>
    <t>302</t>
  </si>
  <si>
    <t>306</t>
  </si>
  <si>
    <t>315</t>
  </si>
  <si>
    <t>311</t>
  </si>
  <si>
    <t>316</t>
  </si>
  <si>
    <t>317</t>
  </si>
  <si>
    <t>305</t>
  </si>
  <si>
    <t>309</t>
  </si>
  <si>
    <t>242</t>
  </si>
  <si>
    <t>228</t>
  </si>
  <si>
    <t>246</t>
  </si>
  <si>
    <t>222</t>
  </si>
  <si>
    <t>327</t>
  </si>
  <si>
    <t>325</t>
  </si>
  <si>
    <t>314</t>
  </si>
  <si>
    <t>313</t>
  </si>
  <si>
    <t>324</t>
  </si>
  <si>
    <t>303</t>
  </si>
  <si>
    <t>109</t>
  </si>
  <si>
    <t>&gt;</t>
  </si>
  <si>
    <t>U5</t>
  </si>
  <si>
    <t>T1</t>
  </si>
  <si>
    <t>3</t>
  </si>
  <si>
    <t>101</t>
  </si>
  <si>
    <t>Billum</t>
  </si>
  <si>
    <t>304</t>
  </si>
  <si>
    <t>Jobcenter Varde</t>
  </si>
  <si>
    <t>Teknik og Miljø</t>
  </si>
  <si>
    <t>Teknik og miljø</t>
  </si>
  <si>
    <t>502</t>
  </si>
  <si>
    <t>602</t>
  </si>
  <si>
    <t>Dagtilbud</t>
  </si>
  <si>
    <t>620</t>
  </si>
  <si>
    <t>1,2</t>
  </si>
  <si>
    <t>Overførsler fra 2017</t>
  </si>
  <si>
    <t>overførsel</t>
  </si>
  <si>
    <t>200</t>
  </si>
  <si>
    <t>Firkløveret</t>
  </si>
  <si>
    <t xml:space="preserve">jfr. mail - bruger af overførsel. </t>
  </si>
  <si>
    <t>Forventer at overføre samme beløb til 2019.</t>
  </si>
  <si>
    <t>Skøn over overførsel til 2019</t>
  </si>
  <si>
    <t>skøn jepo og jjo udfra sidste opfølgning.</t>
  </si>
  <si>
    <t>10</t>
  </si>
  <si>
    <t>20</t>
  </si>
  <si>
    <t>23</t>
  </si>
  <si>
    <t>25</t>
  </si>
  <si>
    <t>30</t>
  </si>
  <si>
    <t>40</t>
  </si>
  <si>
    <t>50</t>
  </si>
  <si>
    <t>01</t>
  </si>
  <si>
    <t>Der søges personale. Sidste opfølgning viste mindreforbrug.</t>
  </si>
  <si>
    <t>Sundhed</t>
  </si>
  <si>
    <t>Tippen</t>
  </si>
  <si>
    <t>Skoleområdet</t>
  </si>
  <si>
    <t>03</t>
  </si>
  <si>
    <t>22</t>
  </si>
  <si>
    <t>Ungdomsuddannelser</t>
  </si>
  <si>
    <t>Folkeoplysning</t>
  </si>
  <si>
    <t>Tilbud til børn og unge med</t>
  </si>
  <si>
    <t>05</t>
  </si>
  <si>
    <t>38</t>
  </si>
  <si>
    <t>04</t>
  </si>
  <si>
    <t>62</t>
  </si>
  <si>
    <t>28</t>
  </si>
  <si>
    <t>21</t>
  </si>
  <si>
    <t>20,23,24</t>
  </si>
  <si>
    <t>32,38</t>
  </si>
  <si>
    <t>57</t>
  </si>
  <si>
    <t>Team ejendom</t>
  </si>
  <si>
    <t>Ungdomsskolen</t>
  </si>
  <si>
    <t>Dagtilbuddet Vest</t>
  </si>
  <si>
    <t>dagtilbuddet Midt</t>
  </si>
  <si>
    <t>Dagtilbuddet Øst</t>
  </si>
  <si>
    <t>250</t>
  </si>
  <si>
    <t>251</t>
  </si>
  <si>
    <t>252</t>
  </si>
  <si>
    <t>Næsbjerg</t>
  </si>
  <si>
    <t>Nordenskov</t>
  </si>
  <si>
    <t>Personaleafd.</t>
  </si>
  <si>
    <t>Lundparken</t>
  </si>
  <si>
    <t>Starup bhv.</t>
  </si>
  <si>
    <t>Årre bhv.</t>
  </si>
  <si>
    <t>Direktionen</t>
  </si>
  <si>
    <t>Tandplejen</t>
  </si>
  <si>
    <t>Sundhedsplejen</t>
  </si>
  <si>
    <t>Familiebehandling</t>
  </si>
  <si>
    <t>Familieafdeling</t>
  </si>
  <si>
    <t>Administration</t>
  </si>
  <si>
    <t>Tippen skole</t>
  </si>
  <si>
    <t>Børn og Famile Psykologer</t>
  </si>
  <si>
    <t>børn og Familie fys-ergo</t>
  </si>
  <si>
    <t>Børn og Familie adm</t>
  </si>
  <si>
    <t>10iCampus</t>
  </si>
  <si>
    <t>Blåvandshuk Skole</t>
  </si>
  <si>
    <t>STU-Gårde</t>
  </si>
  <si>
    <t>Børn og Familie Adm.</t>
  </si>
  <si>
    <t xml:space="preserve">Direktionen - fælles konto </t>
  </si>
  <si>
    <t>Børn og Læring i alt</t>
  </si>
  <si>
    <t>Myndighed forebyggende</t>
  </si>
  <si>
    <t>Myndighed plejefam.</t>
  </si>
  <si>
    <t>Myndighed oph., døgn,</t>
  </si>
  <si>
    <t xml:space="preserve">Tabt. Arb., merudgift yd. </t>
  </si>
  <si>
    <t>Krisecentre</t>
  </si>
  <si>
    <t>Dagtilbud handicappulje</t>
  </si>
  <si>
    <t>Myndighed - refusionsordning</t>
  </si>
  <si>
    <t>Myndighed refusionsordn</t>
  </si>
  <si>
    <t>07</t>
  </si>
  <si>
    <t>sms</t>
  </si>
  <si>
    <t xml:space="preserve">Bruger ikke hele budgettet i 2018- tilført 1 stilling - først besat fra august - stillingsledighed. </t>
  </si>
  <si>
    <t>Af restbudgettet for 2018 foreslås 3 mio. kr. tilført kassebeholdningen. Af overførsel fra 2017 på 6,7 mio. kr. er 3,5 reserveret regning vedr. Tippen. Resten overføres til 2019 til nedbringe ventelisten og til at sætte arbejdet med med flere gruppetiltag i gang som følge af budgetreduktioner.</t>
  </si>
  <si>
    <t>spare op til retablering ved flytning til sp.skole</t>
  </si>
  <si>
    <t>Forventer at overføre ca. -1.200.000, så der afdrages ca. 300.000 kr. på underskuddet fra 2017</t>
  </si>
  <si>
    <t>Forventes ca. at gå i nul</t>
  </si>
  <si>
    <t>Forventer overførsel på 800.000 kr. der er reserveret beløb til godkendelse af maskiner i 2018. Udviklingstiltag først i 2019</t>
  </si>
  <si>
    <t>jfr. mail fra Årre Skole. Overskud bruges til ledelse over 3 år</t>
  </si>
  <si>
    <t>Overskud småbørn 50000, fam.beh. Overskud 300.000, uib overskud 75.000. Duå,prepp underskud 345000</t>
  </si>
  <si>
    <t>Forventer at hente underskud. Ingen overførsel til 2019</t>
  </si>
  <si>
    <t>skal ses i sammenhæng med skolen.</t>
  </si>
  <si>
    <t>samme som 2017</t>
  </si>
  <si>
    <t>Skønner beløbet bruges  - der kommer regning.</t>
  </si>
  <si>
    <t>udfra sidste opfølgning - regnbuen og Trinbrættet.</t>
  </si>
  <si>
    <t>Regnbuen og Trinbrættet</t>
  </si>
  <si>
    <t>Forventer et underskud på ca- 100.000</t>
  </si>
  <si>
    <t>Forventer at overføre samme beløb til 2019. Taget ud fra sidste budgetopfølgning</t>
  </si>
  <si>
    <t xml:space="preserve">jfr. sidste budgetopfølgning </t>
  </si>
  <si>
    <t>Udfra sidste opfølgning øges underskud samlet set for skole og SFO</t>
  </si>
  <si>
    <t>udfra sidste budgetopfølgning og skøn forbrug resten af året.</t>
  </si>
  <si>
    <t>udfra sidste opfølgning</t>
  </si>
  <si>
    <t>Bruger 4,1 mio. af overførsler tidl. År. Efterudd., sp. Undervisning, pæd. Central, projekt. Mindreforbrug udenfor rammen på 3,1 mio. kr. Opsparing struktur 1,5 mio. til til 19-20.</t>
  </si>
  <si>
    <t>SFO overførsel til møblering af sfo på skolen når denne flyttes.</t>
  </si>
  <si>
    <t>Forventer at afdrage underskud samt mindre overførsel til 2019 - samlet skole/sfo-er</t>
  </si>
  <si>
    <t>forventer et lille overskud samlet skole/sfo</t>
  </si>
  <si>
    <t>Forventer at afdrage på underskud .</t>
  </si>
  <si>
    <t>går i 0</t>
  </si>
  <si>
    <t>jfr. mail fra Trine. Overskud bruges til ledelses over 3 år. Forbrug i 2018 dækker også møbler og andre udgifter vedr. byggeri</t>
  </si>
  <si>
    <t>udlignes Tippen</t>
  </si>
  <si>
    <t>forventer 0</t>
  </si>
  <si>
    <t>Forventer samme overførsel</t>
  </si>
  <si>
    <t>samme overførsel</t>
  </si>
  <si>
    <t>jfr. mail Toke</t>
  </si>
  <si>
    <t>restbudgetter indgår i skøn på nye institutioner fra 1.8.18, merindskrivning afregnet på gl. inst. Og her er overfrøsel fra tidligere år</t>
  </si>
  <si>
    <t>Skønnet overførsel - forventer at bruge alle midler</t>
  </si>
  <si>
    <t>Psykologer familiebehandling</t>
  </si>
  <si>
    <t>afdrager på tidl. Års underskud</t>
  </si>
  <si>
    <t>Solsikken</t>
  </si>
  <si>
    <t>Afvigelse excl. Overf. Skøn pr. 30.9.2018</t>
  </si>
  <si>
    <t>ok</t>
  </si>
  <si>
    <t>bruger af overførsel til ansættelser. Skøn udfra sidste opfølgning. Refusioner til gode</t>
  </si>
  <si>
    <t>Forudsætter samme overførsel som til 2018</t>
  </si>
  <si>
    <t>Jf økonomimøde</t>
  </si>
  <si>
    <t xml:space="preserve">Jf. Budgetopfølgning i uge 41. </t>
  </si>
  <si>
    <t>Forventer en lille overførsel til 2019. ca. 50.000 kr</t>
  </si>
  <si>
    <t>Ingen ændring siden sidst</t>
  </si>
  <si>
    <t>Budgetopfølgning vedr. Børn og Læring pr. 30.9.2018</t>
  </si>
  <si>
    <t xml:space="preserve">Forbrug pr. 30.9.2018
</t>
  </si>
  <si>
    <t>IT-afdelingen  Skole IT</t>
  </si>
  <si>
    <t>Skoleområdet (incl. SFO) i alt:</t>
  </si>
  <si>
    <t>Forventer at overføre yderligere beløb til 2019 udfra seneste beregninger</t>
  </si>
  <si>
    <t>Skolen 100.000 kr., sfo 200.000 kr. til imødeg. Af besparelse og udgift studerende i 0219.</t>
  </si>
  <si>
    <t>Jfr. mail fra skolen</t>
  </si>
  <si>
    <t>Forventer at bruger ca. 1/3 af overførslen. Over 3 år de næste 3 skoleår. 5/12 i 2018 på skoledelen. Hertil mindreforbrug SFO</t>
  </si>
  <si>
    <t>Overføres til svævebane i 2019.</t>
  </si>
  <si>
    <t>bruger af overførsler - afholdt udgifter udenomsarealer og til ansættelser</t>
  </si>
  <si>
    <t>Forventer at holde budgettet, men ikke muligt at afdrag. Mistet 1 klasse efter opstart 1.8.18. Forventer at afdrage i 2019</t>
  </si>
  <si>
    <t>udgifter vedr. rengøring. Forventer at gå i 0</t>
  </si>
  <si>
    <t>Der bruges af overførsel i 2018 til yderligere ansættelser. Rest overføres til 2019 til dækning af ansættelser</t>
  </si>
  <si>
    <t>kørsel - forventer 0</t>
  </si>
  <si>
    <t>jfr. mail fra skolen 21.10.18</t>
  </si>
  <si>
    <t>jfr. mail fra skolen</t>
  </si>
  <si>
    <t>11</t>
  </si>
  <si>
    <t>10,12,13,14,16,19</t>
  </si>
  <si>
    <t>Skovmusen</t>
  </si>
  <si>
    <t>Dagtilbudsafd.</t>
  </si>
  <si>
    <t>Forbrugsprocent i forhold til opr. Budget</t>
  </si>
  <si>
    <t>jfr. opfølgning.</t>
  </si>
  <si>
    <t>Forventer en overførsel på ca. 200.000-300.000</t>
  </si>
  <si>
    <t xml:space="preserve">Jfr. budgetopfølgning </t>
  </si>
  <si>
    <t>restbudget fra lukket bhv. der er afregnet feriepengepenge for tidl. Ansatte</t>
  </si>
  <si>
    <t>Forskydning mellem årene vedr. refusioner. Ikke så mange elever</t>
  </si>
  <si>
    <t>Planlagte indkøb/udskiftning af cykler, barnevogne og IT udskydes til 2019..</t>
  </si>
  <si>
    <t>Efterregulering vedr. 2016 forventes udført. Efterregulering vedr. 2017 skal først i 2019. Samt mindreudgift på 115.000 kr. vedr. fripladstilskud i 2018.</t>
  </si>
  <si>
    <t xml:space="preserve">Færre udg. Startpakke, flere børn i pasning. Mgl. Efterreg. Fripladstilskud på 400.000 kr. overføres til 2019. Dagtilbudspulje overskrides med 800.000. skønnes overførsel indenfor rammen 100.000 kr. </t>
  </si>
  <si>
    <t>vedr. brugerpanelet for Børn og Unge</t>
  </si>
  <si>
    <t>Stort overskud fra tidl. År. PT. Også overskud i 2018. Afventer beslutning om tidl. Opsparing i fb. Takstberegning for 2019. Evt. til gruppeindsatser m.m.</t>
  </si>
  <si>
    <t>heraf foreslås 3 mio. kr. tilført kassebeholdningen</t>
  </si>
  <si>
    <t>forventer mindreforbrug. Færre elever end forventet og færre udgifter kørsel.</t>
  </si>
  <si>
    <t>Færre børn i juniorklubber.</t>
  </si>
  <si>
    <t>Forventet forbrug</t>
  </si>
  <si>
    <t>I alt</t>
  </si>
  <si>
    <t xml:space="preserve">restbudgetter indgår i skøn på nye institutioner fra 1.8.18, merindskrivning afregnet på gl. institutioner, og her er overførsel fra tidligere år også registret. </t>
  </si>
  <si>
    <t>Jfr. budgetopfølgning og skønnet rest gl. inst. Afd.</t>
  </si>
  <si>
    <t>jfr. opfølgning incl. Rest fra gl. inst.</t>
  </si>
  <si>
    <t>jfr. mail fra skolen afdrager på underskud</t>
  </si>
  <si>
    <t>jfr. mail fra Skolen. Overskud bruges til ledelses over 3 år. Forbrug i 2018 dækker også møbler og andre udgifter vedr. byggeri</t>
  </si>
  <si>
    <t>jfr. sidste budgetopfølgning med skolen</t>
  </si>
  <si>
    <t>Jfr. mail fra Ungdomsskolen</t>
  </si>
  <si>
    <t>Overskud fra tidl. År. PT. Også overskud i 2018. .  Evt. til gruppeindsatser/nedbringelse af venteliste m.m.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</si>
</sst>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 &quot;%&quot;"/>
  </numFmts>
  <fonts count="12" x14ac:knownFonts="1">
    <font>
      <sz val="10"/>
      <name val="Arial"/>
    </font>
    <font>
      <sz val="10"/>
      <name val="Arial"/>
      <family val="2"/>
    </font>
    <font>
      <b/>
      <sz val="12"/>
      <name val="Arial"/>
      <family val="2"/>
    </font>
    <font>
      <sz val="10"/>
      <name val="Arial"/>
      <family val="2"/>
    </font>
    <font>
      <sz val="8"/>
      <name val="Arial"/>
      <family val="2"/>
    </font>
    <font>
      <b/>
      <sz val="12"/>
      <name val="Arial"/>
      <family val="2"/>
    </font>
    <font>
      <b/>
      <sz val="12"/>
      <color theme="1"/>
      <name val="Calibri"/>
      <family val="2"/>
      <scheme val="minor"/>
    </font>
    <font>
      <sz val="9"/>
      <color theme="1"/>
      <name val="Calibri"/>
      <family val="2"/>
      <scheme val="minor"/>
    </font>
    <font>
      <b/>
      <sz val="11"/>
      <name val="Arial"/>
      <family val="2"/>
    </font>
    <font>
      <sz val="10"/>
      <color rgb="FFFF0000"/>
      <name val="Arial"/>
      <family val="2"/>
    </font>
    <font>
      <b/>
      <sz val="10"/>
      <name val="Arial"/>
      <family val="2"/>
    </font>
    <font>
      <b/>
      <sz val="14"/>
      <name val="Arial"/>
      <family val="2"/>
    </font>
  </fonts>
  <fills count="20">
    <fill>
      <patternFill patternType="none"/>
    </fill>
    <fill>
      <patternFill patternType="gray125"/>
    </fill>
    <fill>
      <patternFill patternType="solid">
        <fgColor indexed="10"/>
        <bgColor indexed="64"/>
      </patternFill>
    </fill>
    <fill>
      <patternFill patternType="solid">
        <fgColor indexed="11"/>
        <bgColor indexed="64"/>
      </patternFill>
    </fill>
    <fill>
      <patternFill patternType="solid">
        <fgColor indexed="48"/>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rgb="FFE37222"/>
        <bgColor indexed="64"/>
      </patternFill>
    </fill>
    <fill>
      <patternFill patternType="solid">
        <fgColor rgb="FFFFCCFF"/>
        <bgColor indexed="64"/>
      </patternFill>
    </fill>
    <fill>
      <patternFill patternType="solid">
        <fgColor theme="4"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79998168889431442"/>
        <bgColor indexed="64"/>
      </patternFill>
    </fill>
  </fills>
  <borders count="34">
    <border>
      <left/>
      <right/>
      <top/>
      <bottom/>
      <diagonal/>
    </border>
    <border>
      <left style="thick">
        <color indexed="64"/>
      </left>
      <right style="thick">
        <color indexed="64"/>
      </right>
      <top style="thick">
        <color indexed="64"/>
      </top>
      <bottom style="thick">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bottom/>
      <diagonal/>
    </border>
    <border>
      <left style="medium">
        <color rgb="FF023652"/>
      </left>
      <right/>
      <top style="medium">
        <color rgb="FF023652"/>
      </top>
      <bottom/>
      <diagonal/>
    </border>
    <border>
      <left/>
      <right/>
      <top style="medium">
        <color rgb="FF023652"/>
      </top>
      <bottom/>
      <diagonal/>
    </border>
    <border>
      <left/>
      <right style="medium">
        <color rgb="FF023652"/>
      </right>
      <top style="medium">
        <color rgb="FF023652"/>
      </top>
      <bottom/>
      <diagonal/>
    </border>
    <border>
      <left style="medium">
        <color rgb="FF023652"/>
      </left>
      <right/>
      <top/>
      <bottom/>
      <diagonal/>
    </border>
    <border>
      <left/>
      <right style="medium">
        <color rgb="FF023652"/>
      </right>
      <top/>
      <bottom/>
      <diagonal/>
    </border>
    <border>
      <left style="medium">
        <color rgb="FF023652"/>
      </left>
      <right/>
      <top/>
      <bottom style="medium">
        <color rgb="FF023652"/>
      </bottom>
      <diagonal/>
    </border>
    <border>
      <left/>
      <right/>
      <top/>
      <bottom style="medium">
        <color rgb="FF023652"/>
      </bottom>
      <diagonal/>
    </border>
    <border>
      <left/>
      <right style="medium">
        <color rgb="FF023652"/>
      </right>
      <top/>
      <bottom style="medium">
        <color rgb="FF023652"/>
      </bottom>
      <diagonal/>
    </border>
    <border>
      <left/>
      <right/>
      <top style="double">
        <color rgb="FF023652"/>
      </top>
      <bottom/>
      <diagonal/>
    </border>
    <border>
      <left/>
      <right/>
      <top/>
      <bottom style="dotted">
        <color auto="1"/>
      </bottom>
      <diagonal/>
    </border>
    <border>
      <left/>
      <right style="medium">
        <color rgb="FF023652"/>
      </right>
      <top/>
      <bottom style="dotted">
        <color auto="1"/>
      </bottom>
      <diagonal/>
    </border>
    <border>
      <left/>
      <right/>
      <top style="dotted">
        <color auto="1"/>
      </top>
      <bottom style="dotted">
        <color auto="1"/>
      </bottom>
      <diagonal/>
    </border>
    <border>
      <left/>
      <right/>
      <top style="dotted">
        <color auto="1"/>
      </top>
      <bottom style="double">
        <color indexed="64"/>
      </bottom>
      <diagonal/>
    </border>
    <border>
      <left/>
      <right style="medium">
        <color rgb="FF023652"/>
      </right>
      <top style="dotted">
        <color auto="1"/>
      </top>
      <bottom style="double">
        <color indexed="64"/>
      </bottom>
      <diagonal/>
    </border>
    <border>
      <left/>
      <right/>
      <top style="dotted">
        <color auto="1"/>
      </top>
      <bottom/>
      <diagonal/>
    </border>
  </borders>
  <cellStyleXfs count="1">
    <xf numFmtId="0" fontId="0" fillId="0" borderId="0"/>
  </cellStyleXfs>
  <cellXfs count="241">
    <xf numFmtId="0" fontId="0" fillId="0" borderId="0" xfId="0"/>
    <xf numFmtId="0" fontId="0" fillId="0" borderId="0" xfId="0" applyProtection="1">
      <protection locked="0"/>
    </xf>
    <xf numFmtId="49" fontId="2" fillId="0" borderId="1" xfId="0" applyNumberFormat="1" applyFont="1" applyBorder="1" applyAlignment="1">
      <alignment vertical="top" wrapText="1"/>
    </xf>
    <xf numFmtId="49" fontId="0" fillId="0" borderId="0" xfId="0" applyNumberFormat="1" applyAlignment="1">
      <alignment vertical="top" wrapText="1"/>
    </xf>
    <xf numFmtId="49" fontId="3" fillId="0" borderId="2" xfId="0" applyNumberFormat="1" applyFont="1" applyBorder="1" applyAlignment="1">
      <alignment vertical="top" wrapText="1"/>
    </xf>
    <xf numFmtId="49" fontId="3" fillId="0" borderId="3" xfId="0" applyNumberFormat="1" applyFont="1" applyBorder="1" applyAlignment="1">
      <alignment vertical="top" wrapText="1"/>
    </xf>
    <xf numFmtId="49" fontId="2" fillId="3" borderId="2" xfId="0" applyNumberFormat="1" applyFont="1" applyFill="1" applyBorder="1" applyAlignment="1">
      <alignment vertical="top" wrapText="1"/>
    </xf>
    <xf numFmtId="49" fontId="3" fillId="0" borderId="4" xfId="0" applyNumberFormat="1" applyFont="1" applyBorder="1" applyAlignment="1" applyProtection="1">
      <alignment vertical="top" wrapText="1"/>
      <protection locked="0"/>
    </xf>
    <xf numFmtId="49" fontId="2" fillId="0" borderId="1" xfId="0" applyNumberFormat="1" applyFont="1" applyBorder="1" applyAlignment="1" applyProtection="1">
      <alignment vertical="top" wrapText="1"/>
    </xf>
    <xf numFmtId="49" fontId="2" fillId="4" borderId="2" xfId="0" applyNumberFormat="1" applyFont="1" applyFill="1" applyBorder="1" applyAlignment="1">
      <alignment vertical="top" wrapText="1"/>
    </xf>
    <xf numFmtId="49" fontId="2" fillId="2" borderId="2" xfId="0" applyNumberFormat="1" applyFont="1" applyFill="1" applyBorder="1" applyAlignment="1">
      <alignment vertical="top" wrapText="1"/>
    </xf>
    <xf numFmtId="49" fontId="2" fillId="0" borderId="0" xfId="0" applyNumberFormat="1" applyFont="1" applyBorder="1" applyAlignment="1">
      <alignment vertical="top" wrapText="1"/>
    </xf>
    <xf numFmtId="49" fontId="2" fillId="5" borderId="2" xfId="0" applyNumberFormat="1" applyFont="1" applyFill="1" applyBorder="1" applyAlignment="1">
      <alignment vertical="top" wrapText="1"/>
    </xf>
    <xf numFmtId="0" fontId="0" fillId="0" borderId="0" xfId="0" applyProtection="1"/>
    <xf numFmtId="49" fontId="2" fillId="0" borderId="0" xfId="0" applyNumberFormat="1" applyFont="1" applyBorder="1" applyAlignment="1" applyProtection="1">
      <alignment vertical="top" wrapText="1"/>
      <protection locked="0"/>
    </xf>
    <xf numFmtId="49" fontId="2" fillId="0" borderId="2" xfId="0" applyNumberFormat="1" applyFont="1" applyFill="1" applyBorder="1" applyAlignment="1">
      <alignment vertical="top" wrapText="1"/>
    </xf>
    <xf numFmtId="49" fontId="3" fillId="0" borderId="2" xfId="0" applyNumberFormat="1" applyFont="1" applyFill="1" applyBorder="1" applyAlignment="1">
      <alignment vertical="top" wrapText="1"/>
    </xf>
    <xf numFmtId="0" fontId="0" fillId="0" borderId="0" xfId="0" applyNumberFormat="1" applyProtection="1">
      <protection locked="0"/>
    </xf>
    <xf numFmtId="49" fontId="0" fillId="0" borderId="0" xfId="0" applyNumberFormat="1" applyFill="1" applyProtection="1">
      <protection locked="0"/>
    </xf>
    <xf numFmtId="0" fontId="0" fillId="0" borderId="0" xfId="0" applyNumberFormat="1" applyAlignment="1" applyProtection="1">
      <alignment horizontal="right"/>
      <protection locked="0"/>
    </xf>
    <xf numFmtId="0" fontId="0" fillId="0" borderId="0" xfId="0" applyFill="1" applyProtection="1">
      <protection locked="0"/>
    </xf>
    <xf numFmtId="49" fontId="0" fillId="0" borderId="8" xfId="0" applyNumberFormat="1" applyBorder="1" applyProtection="1">
      <protection locked="0"/>
    </xf>
    <xf numFmtId="49" fontId="0" fillId="0" borderId="0" xfId="0" applyNumberFormat="1" applyBorder="1" applyProtection="1">
      <protection locked="0"/>
    </xf>
    <xf numFmtId="49" fontId="0" fillId="0" borderId="9" xfId="0" applyNumberFormat="1" applyBorder="1" applyProtection="1">
      <protection locked="0"/>
    </xf>
    <xf numFmtId="49" fontId="0" fillId="6" borderId="0" xfId="0" applyNumberFormat="1" applyFill="1" applyBorder="1" applyProtection="1">
      <protection locked="0"/>
    </xf>
    <xf numFmtId="49" fontId="0" fillId="0" borderId="18" xfId="0" applyNumberFormat="1" applyFill="1" applyBorder="1" applyProtection="1">
      <protection locked="0"/>
    </xf>
    <xf numFmtId="0" fontId="0" fillId="0" borderId="0" xfId="0" applyFill="1" applyAlignment="1" applyProtection="1">
      <alignment horizontal="right"/>
      <protection locked="0"/>
    </xf>
    <xf numFmtId="3" fontId="0" fillId="0" borderId="8" xfId="0" applyNumberFormat="1"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0" borderId="0" xfId="0" applyFill="1" applyBorder="1" applyProtection="1">
      <protection locked="0"/>
    </xf>
    <xf numFmtId="3" fontId="0" fillId="0" borderId="11" xfId="0" applyNumberFormat="1" applyBorder="1" applyProtection="1">
      <protection locked="0"/>
    </xf>
    <xf numFmtId="0" fontId="0" fillId="0" borderId="0" xfId="0" applyAlignment="1" applyProtection="1">
      <alignment horizontal="right"/>
      <protection locked="0"/>
    </xf>
    <xf numFmtId="0" fontId="0" fillId="0" borderId="0" xfId="0" applyNumberFormat="1" applyFill="1" applyBorder="1" applyProtection="1">
      <protection locked="0"/>
    </xf>
    <xf numFmtId="49" fontId="0" fillId="0" borderId="1" xfId="0" applyNumberFormat="1" applyFill="1" applyBorder="1" applyProtection="1">
      <protection locked="0"/>
    </xf>
    <xf numFmtId="0" fontId="0" fillId="0" borderId="0" xfId="0" applyNumberFormat="1" applyFill="1" applyAlignment="1" applyProtection="1">
      <alignment horizontal="right"/>
      <protection locked="0"/>
    </xf>
    <xf numFmtId="49" fontId="0" fillId="0" borderId="14" xfId="0" applyNumberFormat="1" applyFill="1" applyBorder="1" applyProtection="1">
      <protection locked="0"/>
    </xf>
    <xf numFmtId="3" fontId="0" fillId="0" borderId="10" xfId="0" applyNumberFormat="1" applyBorder="1" applyProtection="1">
      <protection locked="0"/>
    </xf>
    <xf numFmtId="3" fontId="0" fillId="0" borderId="12" xfId="0" applyNumberFormat="1" applyBorder="1" applyProtection="1">
      <protection locked="0"/>
    </xf>
    <xf numFmtId="49" fontId="2" fillId="8" borderId="2" xfId="0" applyNumberFormat="1" applyFont="1" applyFill="1" applyBorder="1" applyAlignment="1">
      <alignment vertical="top" wrapText="1"/>
    </xf>
    <xf numFmtId="0" fontId="0" fillId="0" borderId="0" xfId="0" applyNumberFormat="1" applyFill="1" applyProtection="1"/>
    <xf numFmtId="0" fontId="0" fillId="0" borderId="0" xfId="0" applyFill="1" applyProtection="1"/>
    <xf numFmtId="49" fontId="0" fillId="0" borderId="0" xfId="0" applyNumberFormat="1" applyFill="1" applyProtection="1"/>
    <xf numFmtId="0" fontId="0" fillId="0" borderId="0" xfId="0" applyFill="1" applyAlignment="1" applyProtection="1">
      <alignment horizontal="right"/>
    </xf>
    <xf numFmtId="0" fontId="0" fillId="0" borderId="0" xfId="0" applyNumberFormat="1" applyFill="1" applyBorder="1" applyProtection="1"/>
    <xf numFmtId="0" fontId="0" fillId="0" borderId="0" xfId="0" applyFill="1" applyBorder="1" applyProtection="1"/>
    <xf numFmtId="49" fontId="0" fillId="2" borderId="10" xfId="0" applyNumberFormat="1" applyFill="1" applyBorder="1" applyProtection="1"/>
    <xf numFmtId="49" fontId="0" fillId="2" borderId="11" xfId="0" applyNumberFormat="1" applyFill="1" applyBorder="1" applyProtection="1"/>
    <xf numFmtId="49" fontId="0" fillId="2" borderId="12" xfId="0" applyNumberFormat="1" applyFill="1" applyBorder="1" applyProtection="1"/>
    <xf numFmtId="49" fontId="0" fillId="6" borderId="0" xfId="0" applyNumberFormat="1" applyFill="1" applyBorder="1" applyProtection="1"/>
    <xf numFmtId="0" fontId="5" fillId="0" borderId="0" xfId="0" applyFont="1" applyProtection="1">
      <protection locked="0"/>
    </xf>
    <xf numFmtId="0" fontId="5" fillId="0" borderId="0" xfId="0" applyFont="1" applyAlignment="1" applyProtection="1">
      <alignment horizontal="right"/>
      <protection locked="0"/>
    </xf>
    <xf numFmtId="0" fontId="0" fillId="2" borderId="10" xfId="0" applyFill="1" applyBorder="1" applyProtection="1"/>
    <xf numFmtId="49" fontId="0" fillId="0" borderId="6" xfId="0" applyNumberFormat="1" applyBorder="1" applyProtection="1">
      <protection locked="0"/>
    </xf>
    <xf numFmtId="0" fontId="0" fillId="0" borderId="0" xfId="0" applyBorder="1" applyProtection="1">
      <protection locked="0"/>
    </xf>
    <xf numFmtId="49" fontId="0" fillId="0" borderId="0" xfId="0" applyNumberFormat="1" applyProtection="1">
      <protection locked="0"/>
    </xf>
    <xf numFmtId="0" fontId="1" fillId="0" borderId="0" xfId="0" applyFont="1" applyProtection="1">
      <protection locked="0"/>
    </xf>
    <xf numFmtId="0" fontId="1" fillId="0" borderId="0" xfId="0" applyFont="1" applyAlignment="1" applyProtection="1">
      <alignment horizontal="right"/>
      <protection locked="0"/>
    </xf>
    <xf numFmtId="0" fontId="1" fillId="0" borderId="0" xfId="0" applyFont="1" applyBorder="1" applyAlignment="1" applyProtection="1">
      <alignment horizontal="right"/>
      <protection locked="0"/>
    </xf>
    <xf numFmtId="14" fontId="0" fillId="0" borderId="8" xfId="0" applyNumberFormat="1" applyBorder="1" applyProtection="1">
      <protection locked="0"/>
    </xf>
    <xf numFmtId="0" fontId="0" fillId="0" borderId="6" xfId="0" applyBorder="1" applyProtection="1">
      <protection locked="0"/>
    </xf>
    <xf numFmtId="0" fontId="0" fillId="2" borderId="11" xfId="0" applyFill="1" applyBorder="1" applyProtection="1"/>
    <xf numFmtId="14" fontId="0" fillId="0" borderId="5" xfId="0" applyNumberFormat="1" applyBorder="1" applyProtection="1">
      <protection locked="0"/>
    </xf>
    <xf numFmtId="49" fontId="0" fillId="0" borderId="7" xfId="0" applyNumberFormat="1" applyBorder="1" applyProtection="1">
      <protection locked="0"/>
    </xf>
    <xf numFmtId="0" fontId="0" fillId="0" borderId="6" xfId="0" applyNumberFormat="1" applyBorder="1" applyProtection="1">
      <protection locked="0"/>
    </xf>
    <xf numFmtId="0" fontId="0" fillId="0" borderId="0" xfId="0" applyNumberFormat="1" applyBorder="1" applyProtection="1">
      <protection locked="0"/>
    </xf>
    <xf numFmtId="0" fontId="0" fillId="2" borderId="11" xfId="0" applyNumberFormat="1" applyFill="1" applyBorder="1" applyProtection="1"/>
    <xf numFmtId="49" fontId="0" fillId="2" borderId="11" xfId="0" applyNumberFormat="1" applyFill="1" applyBorder="1" applyProtection="1">
      <protection locked="0"/>
    </xf>
    <xf numFmtId="49" fontId="1" fillId="0" borderId="0" xfId="0" applyNumberFormat="1" applyFont="1" applyAlignment="1" applyProtection="1">
      <protection locked="0"/>
    </xf>
    <xf numFmtId="49" fontId="0" fillId="9" borderId="13" xfId="0" applyNumberFormat="1" applyFill="1" applyBorder="1" applyProtection="1">
      <protection locked="0"/>
    </xf>
    <xf numFmtId="49" fontId="0" fillId="9" borderId="18" xfId="0" applyNumberFormat="1" applyFill="1" applyBorder="1" applyProtection="1">
      <protection locked="0"/>
    </xf>
    <xf numFmtId="49" fontId="0" fillId="7" borderId="15" xfId="0" applyNumberFormat="1" applyFill="1" applyBorder="1" applyProtection="1">
      <protection locked="0"/>
    </xf>
    <xf numFmtId="49" fontId="0" fillId="7" borderId="17" xfId="0" applyNumberFormat="1" applyFill="1" applyBorder="1" applyProtection="1">
      <protection locked="0"/>
    </xf>
    <xf numFmtId="49" fontId="0" fillId="7" borderId="16" xfId="0" applyNumberFormat="1" applyFill="1" applyBorder="1" applyProtection="1">
      <protection locked="0"/>
    </xf>
    <xf numFmtId="49" fontId="0" fillId="2" borderId="14" xfId="0" applyNumberFormat="1" applyFill="1" applyBorder="1" applyProtection="1">
      <protection locked="0"/>
    </xf>
    <xf numFmtId="164" fontId="0" fillId="0" borderId="0" xfId="0" applyNumberFormat="1" applyProtection="1">
      <protection locked="0"/>
    </xf>
    <xf numFmtId="164" fontId="0" fillId="0" borderId="0" xfId="0" applyNumberFormat="1" applyFill="1" applyProtection="1">
      <protection locked="0"/>
    </xf>
    <xf numFmtId="0" fontId="0" fillId="0" borderId="0" xfId="0" applyNumberFormat="1" applyFill="1" applyProtection="1">
      <protection locked="0"/>
    </xf>
    <xf numFmtId="3" fontId="0" fillId="0" borderId="0" xfId="0" applyNumberFormat="1" applyProtection="1">
      <protection locked="0"/>
    </xf>
    <xf numFmtId="49" fontId="0" fillId="6" borderId="18" xfId="0" applyNumberFormat="1" applyFill="1" applyBorder="1" applyProtection="1">
      <protection locked="0"/>
    </xf>
    <xf numFmtId="49" fontId="0" fillId="10" borderId="0" xfId="0" applyNumberFormat="1" applyFill="1" applyProtection="1">
      <protection locked="0"/>
    </xf>
    <xf numFmtId="0" fontId="4" fillId="0" borderId="15" xfId="0" applyNumberFormat="1" applyFont="1" applyBorder="1" applyAlignment="1" applyProtection="1">
      <alignment horizontal="center" wrapText="1"/>
      <protection locked="0"/>
    </xf>
    <xf numFmtId="0" fontId="4" fillId="0" borderId="17" xfId="0" applyNumberFormat="1" applyFont="1" applyBorder="1" applyAlignment="1" applyProtection="1">
      <alignment horizontal="center" wrapText="1"/>
      <protection locked="0"/>
    </xf>
    <xf numFmtId="0" fontId="4" fillId="0" borderId="16" xfId="0" applyNumberFormat="1" applyFont="1" applyBorder="1" applyAlignment="1" applyProtection="1">
      <alignment horizontal="center" wrapText="1"/>
      <protection locked="0"/>
    </xf>
    <xf numFmtId="49" fontId="1" fillId="0" borderId="0" xfId="0" applyNumberFormat="1" applyFont="1" applyFill="1" applyProtection="1">
      <protection locked="0"/>
    </xf>
    <xf numFmtId="49" fontId="1" fillId="0" borderId="8" xfId="0" applyNumberFormat="1" applyFont="1" applyBorder="1" applyProtection="1">
      <protection locked="0"/>
    </xf>
    <xf numFmtId="3" fontId="0" fillId="0" borderId="9" xfId="0" applyNumberFormat="1" applyFill="1" applyBorder="1" applyProtection="1">
      <protection locked="0"/>
    </xf>
    <xf numFmtId="0" fontId="0" fillId="0" borderId="0" xfId="0" applyAlignment="1">
      <alignment horizontal="left"/>
    </xf>
    <xf numFmtId="164" fontId="0" fillId="10" borderId="0" xfId="0" applyNumberFormat="1" applyFill="1" applyProtection="1">
      <protection locked="0"/>
    </xf>
    <xf numFmtId="0" fontId="0" fillId="0" borderId="0" xfId="0" applyAlignment="1">
      <alignment horizontal="left" vertical="top"/>
    </xf>
    <xf numFmtId="0" fontId="0" fillId="0" borderId="0" xfId="0" applyAlignment="1">
      <alignment vertical="top"/>
    </xf>
    <xf numFmtId="0" fontId="0" fillId="0" borderId="0" xfId="0" applyBorder="1"/>
    <xf numFmtId="0" fontId="0" fillId="0" borderId="0" xfId="0" applyBorder="1" applyAlignment="1">
      <alignment horizontal="left"/>
    </xf>
    <xf numFmtId="0" fontId="0" fillId="11" borderId="19" xfId="0" applyFill="1" applyBorder="1"/>
    <xf numFmtId="0" fontId="0" fillId="11" borderId="22" xfId="0" applyFill="1" applyBorder="1"/>
    <xf numFmtId="0" fontId="0" fillId="11" borderId="24" xfId="0" applyFill="1" applyBorder="1"/>
    <xf numFmtId="0" fontId="0" fillId="0" borderId="19" xfId="0" applyBorder="1"/>
    <xf numFmtId="0" fontId="0" fillId="0" borderId="20" xfId="0" applyBorder="1"/>
    <xf numFmtId="0" fontId="0" fillId="0" borderId="20" xfId="0" applyBorder="1" applyAlignment="1">
      <alignment horizontal="left"/>
    </xf>
    <xf numFmtId="0" fontId="0" fillId="0" borderId="22" xfId="0" applyBorder="1"/>
    <xf numFmtId="0" fontId="0" fillId="0" borderId="22" xfId="0" applyBorder="1" applyAlignment="1">
      <alignment vertical="top"/>
    </xf>
    <xf numFmtId="0" fontId="0" fillId="0" borderId="24" xfId="0" applyBorder="1" applyAlignment="1">
      <alignment vertical="top"/>
    </xf>
    <xf numFmtId="0" fontId="0" fillId="0" borderId="0" xfId="0" applyBorder="1" applyAlignment="1" applyProtection="1">
      <alignment vertical="top"/>
      <protection locked="0"/>
    </xf>
    <xf numFmtId="0" fontId="1" fillId="0" borderId="0" xfId="0" applyFont="1" applyBorder="1" applyAlignment="1" applyProtection="1">
      <alignment vertical="top"/>
      <protection locked="0"/>
    </xf>
    <xf numFmtId="49" fontId="1" fillId="0" borderId="0" xfId="0" applyNumberFormat="1" applyFont="1" applyBorder="1" applyProtection="1">
      <protection locked="0"/>
    </xf>
    <xf numFmtId="0" fontId="0" fillId="12" borderId="28" xfId="0" applyFill="1" applyBorder="1" applyAlignment="1">
      <alignment horizontal="left" vertical="top"/>
    </xf>
    <xf numFmtId="0" fontId="0" fillId="12" borderId="28" xfId="0" applyFill="1" applyBorder="1" applyAlignment="1">
      <alignment vertical="top"/>
    </xf>
    <xf numFmtId="0" fontId="0" fillId="12" borderId="30" xfId="0" applyFill="1" applyBorder="1" applyAlignment="1">
      <alignment horizontal="left" vertical="top"/>
    </xf>
    <xf numFmtId="0" fontId="0" fillId="12" borderId="30" xfId="0" applyFill="1" applyBorder="1" applyAlignment="1">
      <alignment vertical="top"/>
    </xf>
    <xf numFmtId="0" fontId="1" fillId="12" borderId="30" xfId="0" applyFont="1" applyFill="1" applyBorder="1" applyAlignment="1">
      <alignment vertical="top"/>
    </xf>
    <xf numFmtId="0" fontId="0" fillId="14" borderId="30" xfId="0" applyFill="1" applyBorder="1" applyAlignment="1">
      <alignment horizontal="left" vertical="top"/>
    </xf>
    <xf numFmtId="0" fontId="0" fillId="14" borderId="30" xfId="0" applyFill="1" applyBorder="1" applyAlignment="1">
      <alignment vertical="top"/>
    </xf>
    <xf numFmtId="0" fontId="0" fillId="0" borderId="21" xfId="0" applyBorder="1" applyAlignment="1">
      <alignment horizontal="left"/>
    </xf>
    <xf numFmtId="165" fontId="0" fillId="0" borderId="23" xfId="0" applyNumberFormat="1" applyBorder="1" applyAlignment="1">
      <alignment horizontal="left"/>
    </xf>
    <xf numFmtId="165" fontId="0" fillId="12" borderId="29" xfId="0" applyNumberFormat="1" applyFill="1" applyBorder="1" applyAlignment="1">
      <alignment horizontal="right" vertical="top"/>
    </xf>
    <xf numFmtId="3" fontId="0" fillId="12" borderId="30" xfId="0" applyNumberFormat="1" applyFill="1" applyBorder="1" applyAlignment="1">
      <alignment horizontal="right" vertical="top"/>
    </xf>
    <xf numFmtId="3" fontId="0" fillId="14" borderId="28" xfId="0" applyNumberFormat="1" applyFill="1" applyBorder="1" applyAlignment="1">
      <alignment horizontal="right" vertical="top"/>
    </xf>
    <xf numFmtId="165" fontId="0" fillId="14" borderId="29" xfId="0" applyNumberFormat="1" applyFill="1" applyBorder="1" applyAlignment="1">
      <alignment horizontal="right" vertical="top"/>
    </xf>
    <xf numFmtId="3" fontId="0" fillId="14" borderId="30" xfId="0" applyNumberFormat="1" applyFill="1" applyBorder="1" applyAlignment="1">
      <alignment horizontal="right" vertical="top"/>
    </xf>
    <xf numFmtId="0" fontId="0" fillId="0" borderId="0" xfId="0" applyAlignment="1">
      <alignment horizontal="right"/>
    </xf>
    <xf numFmtId="0" fontId="0" fillId="11" borderId="21" xfId="0" applyFill="1" applyBorder="1" applyAlignment="1">
      <alignment horizontal="right"/>
    </xf>
    <xf numFmtId="0" fontId="0" fillId="11" borderId="23" xfId="0" applyFill="1" applyBorder="1" applyAlignment="1">
      <alignment horizontal="right"/>
    </xf>
    <xf numFmtId="0" fontId="0" fillId="11" borderId="26" xfId="0" applyFill="1" applyBorder="1" applyAlignment="1">
      <alignment horizontal="right"/>
    </xf>
    <xf numFmtId="0" fontId="0" fillId="0" borderId="20" xfId="0" applyBorder="1" applyAlignment="1">
      <alignment horizontal="right"/>
    </xf>
    <xf numFmtId="0" fontId="6" fillId="0" borderId="22" xfId="0" applyFont="1" applyBorder="1" applyAlignment="1">
      <alignment horizontal="right" vertical="top"/>
    </xf>
    <xf numFmtId="0" fontId="7" fillId="0" borderId="22" xfId="0" applyFont="1" applyBorder="1" applyAlignment="1">
      <alignment horizontal="right" vertical="top"/>
    </xf>
    <xf numFmtId="0" fontId="0" fillId="0" borderId="0" xfId="0" applyBorder="1" applyAlignment="1">
      <alignment horizontal="right"/>
    </xf>
    <xf numFmtId="0" fontId="0" fillId="0" borderId="23" xfId="0" applyBorder="1" applyAlignment="1">
      <alignment horizontal="right" vertical="top"/>
    </xf>
    <xf numFmtId="0" fontId="0" fillId="0" borderId="26" xfId="0" applyBorder="1" applyAlignment="1">
      <alignment horizontal="right" vertical="top"/>
    </xf>
    <xf numFmtId="0" fontId="0" fillId="0" borderId="0" xfId="0" applyAlignment="1">
      <alignment horizontal="right" vertical="top"/>
    </xf>
    <xf numFmtId="0" fontId="6" fillId="0" borderId="0" xfId="0" applyFont="1" applyBorder="1" applyAlignment="1">
      <alignment horizontal="right" vertical="top"/>
    </xf>
    <xf numFmtId="0" fontId="6" fillId="0" borderId="0" xfId="0" applyFont="1" applyBorder="1" applyAlignment="1">
      <alignment horizontal="right" vertical="top" wrapText="1"/>
    </xf>
    <xf numFmtId="0" fontId="6" fillId="0" borderId="0" xfId="0" applyFont="1" applyAlignment="1">
      <alignment horizontal="right" vertical="top"/>
    </xf>
    <xf numFmtId="0" fontId="7" fillId="0" borderId="0" xfId="0" applyFont="1" applyBorder="1" applyAlignment="1">
      <alignment horizontal="right" vertical="top"/>
    </xf>
    <xf numFmtId="22" fontId="7" fillId="0" borderId="0" xfId="0" applyNumberFormat="1" applyFont="1" applyBorder="1" applyAlignment="1">
      <alignment horizontal="right" vertical="top"/>
    </xf>
    <xf numFmtId="165" fontId="7" fillId="0" borderId="23" xfId="0" applyNumberFormat="1" applyFont="1" applyBorder="1" applyAlignment="1">
      <alignment horizontal="right" vertical="top"/>
    </xf>
    <xf numFmtId="0" fontId="7" fillId="0" borderId="0" xfId="0" applyFont="1" applyAlignment="1">
      <alignment horizontal="right" vertical="top"/>
    </xf>
    <xf numFmtId="0" fontId="6" fillId="0" borderId="0" xfId="0" applyFont="1" applyBorder="1" applyAlignment="1">
      <alignment horizontal="center" vertical="top" wrapText="1"/>
    </xf>
    <xf numFmtId="0" fontId="6" fillId="0" borderId="0" xfId="0" applyFont="1" applyBorder="1" applyAlignment="1">
      <alignment horizontal="left" vertical="top"/>
    </xf>
    <xf numFmtId="3" fontId="1" fillId="12" borderId="30" xfId="0" applyNumberFormat="1" applyFont="1" applyFill="1" applyBorder="1" applyAlignment="1">
      <alignment horizontal="right" vertical="top"/>
    </xf>
    <xf numFmtId="0" fontId="0" fillId="14" borderId="30" xfId="0" applyFill="1" applyBorder="1" applyAlignment="1">
      <alignment horizontal="left" vertical="top" wrapText="1"/>
    </xf>
    <xf numFmtId="3" fontId="0" fillId="0" borderId="0" xfId="0" applyNumberFormat="1" applyAlignment="1">
      <alignment horizontal="right"/>
    </xf>
    <xf numFmtId="3" fontId="0" fillId="0" borderId="20" xfId="0" applyNumberFormat="1" applyBorder="1" applyAlignment="1">
      <alignment horizontal="right"/>
    </xf>
    <xf numFmtId="3" fontId="6" fillId="0" borderId="0" xfId="0" applyNumberFormat="1" applyFont="1" applyBorder="1" applyAlignment="1">
      <alignment horizontal="right" vertical="top" wrapText="1"/>
    </xf>
    <xf numFmtId="3" fontId="7" fillId="0" borderId="0" xfId="0" applyNumberFormat="1" applyFont="1" applyBorder="1" applyAlignment="1">
      <alignment horizontal="right" vertical="top"/>
    </xf>
    <xf numFmtId="3" fontId="0" fillId="0" borderId="0" xfId="0" applyNumberFormat="1" applyBorder="1" applyAlignment="1">
      <alignment horizontal="right"/>
    </xf>
    <xf numFmtId="3" fontId="0" fillId="0" borderId="0" xfId="0" applyNumberFormat="1" applyAlignment="1">
      <alignment horizontal="right" vertical="top"/>
    </xf>
    <xf numFmtId="0" fontId="0" fillId="0" borderId="0" xfId="0" applyBorder="1" applyAlignment="1">
      <alignment horizontal="right" vertical="top"/>
    </xf>
    <xf numFmtId="3" fontId="0" fillId="0" borderId="0" xfId="0" applyNumberFormat="1" applyAlignment="1">
      <alignment horizontal="left" vertical="top"/>
    </xf>
    <xf numFmtId="3" fontId="9" fillId="0" borderId="0" xfId="0" applyNumberFormat="1" applyFont="1" applyBorder="1" applyProtection="1">
      <protection locked="0"/>
    </xf>
    <xf numFmtId="0" fontId="9" fillId="0" borderId="0" xfId="0" applyFont="1" applyFill="1" applyBorder="1" applyProtection="1">
      <protection locked="0"/>
    </xf>
    <xf numFmtId="0" fontId="1" fillId="0" borderId="0" xfId="0" applyFont="1" applyFill="1" applyBorder="1" applyProtection="1">
      <protection locked="0"/>
    </xf>
    <xf numFmtId="0" fontId="9" fillId="0" borderId="0" xfId="0" applyFont="1" applyBorder="1" applyAlignment="1" applyProtection="1">
      <alignment vertical="top"/>
      <protection locked="0"/>
    </xf>
    <xf numFmtId="0" fontId="0" fillId="15" borderId="30" xfId="0" applyFill="1" applyBorder="1" applyAlignment="1">
      <alignment horizontal="left" vertical="top"/>
    </xf>
    <xf numFmtId="0" fontId="0" fillId="16" borderId="30" xfId="0" applyFill="1" applyBorder="1" applyAlignment="1">
      <alignment horizontal="left" vertical="top"/>
    </xf>
    <xf numFmtId="0" fontId="0" fillId="16" borderId="30" xfId="0" applyFill="1" applyBorder="1" applyAlignment="1">
      <alignment vertical="top"/>
    </xf>
    <xf numFmtId="3" fontId="0" fillId="16" borderId="30" xfId="0" applyNumberFormat="1" applyFill="1" applyBorder="1" applyAlignment="1">
      <alignment horizontal="right" vertical="top"/>
    </xf>
    <xf numFmtId="165" fontId="0" fillId="16" borderId="29" xfId="0" applyNumberFormat="1" applyFill="1" applyBorder="1" applyAlignment="1">
      <alignment horizontal="right" vertical="top"/>
    </xf>
    <xf numFmtId="3" fontId="0" fillId="16" borderId="28" xfId="0" applyNumberFormat="1" applyFill="1" applyBorder="1" applyAlignment="1">
      <alignment horizontal="right" vertical="top"/>
    </xf>
    <xf numFmtId="0" fontId="0" fillId="16" borderId="30" xfId="0" applyFill="1" applyBorder="1" applyAlignment="1">
      <alignment horizontal="left" vertical="top" wrapText="1"/>
    </xf>
    <xf numFmtId="0" fontId="0" fillId="17" borderId="30" xfId="0" applyFill="1" applyBorder="1" applyAlignment="1">
      <alignment vertical="top"/>
    </xf>
    <xf numFmtId="0" fontId="0" fillId="15" borderId="30" xfId="0" applyFill="1" applyBorder="1" applyAlignment="1">
      <alignment vertical="top"/>
    </xf>
    <xf numFmtId="0" fontId="0" fillId="18" borderId="30" xfId="0" applyFill="1" applyBorder="1" applyAlignment="1">
      <alignment vertical="top"/>
    </xf>
    <xf numFmtId="3" fontId="1" fillId="0" borderId="0" xfId="0" applyNumberFormat="1" applyFont="1" applyProtection="1">
      <protection locked="0"/>
    </xf>
    <xf numFmtId="3" fontId="10" fillId="12" borderId="30" xfId="0" applyNumberFormat="1" applyFont="1" applyFill="1" applyBorder="1" applyAlignment="1">
      <alignment horizontal="right" vertical="top"/>
    </xf>
    <xf numFmtId="165" fontId="10" fillId="12" borderId="29" xfId="0" applyNumberFormat="1" applyFont="1" applyFill="1" applyBorder="1" applyAlignment="1">
      <alignment horizontal="right" vertical="top"/>
    </xf>
    <xf numFmtId="0" fontId="10" fillId="12" borderId="30" xfId="0" applyFont="1" applyFill="1" applyBorder="1" applyAlignment="1">
      <alignment horizontal="left" vertical="top"/>
    </xf>
    <xf numFmtId="3" fontId="1" fillId="14" borderId="30" xfId="0" applyNumberFormat="1" applyFont="1" applyFill="1" applyBorder="1" applyAlignment="1">
      <alignment horizontal="right" vertical="top"/>
    </xf>
    <xf numFmtId="0" fontId="10" fillId="14" borderId="30" xfId="0" applyFont="1" applyFill="1" applyBorder="1" applyAlignment="1">
      <alignment horizontal="left" vertical="top"/>
    </xf>
    <xf numFmtId="3" fontId="10" fillId="14" borderId="30" xfId="0" applyNumberFormat="1" applyFont="1" applyFill="1" applyBorder="1" applyAlignment="1">
      <alignment horizontal="right" vertical="top"/>
    </xf>
    <xf numFmtId="165" fontId="10" fillId="14" borderId="29" xfId="0" applyNumberFormat="1" applyFont="1" applyFill="1" applyBorder="1" applyAlignment="1">
      <alignment horizontal="right" vertical="top"/>
    </xf>
    <xf numFmtId="0" fontId="10" fillId="16" borderId="30" xfId="0" applyFont="1" applyFill="1" applyBorder="1" applyAlignment="1">
      <alignment vertical="top"/>
    </xf>
    <xf numFmtId="3" fontId="1" fillId="16" borderId="30" xfId="0" applyNumberFormat="1" applyFont="1" applyFill="1" applyBorder="1" applyAlignment="1">
      <alignment horizontal="right" vertical="top"/>
    </xf>
    <xf numFmtId="3" fontId="10" fillId="16" borderId="30" xfId="0" applyNumberFormat="1" applyFont="1" applyFill="1" applyBorder="1" applyAlignment="1">
      <alignment horizontal="right" vertical="top"/>
    </xf>
    <xf numFmtId="165" fontId="10" fillId="16" borderId="29" xfId="0" applyNumberFormat="1" applyFont="1" applyFill="1" applyBorder="1" applyAlignment="1">
      <alignment horizontal="right" vertical="top"/>
    </xf>
    <xf numFmtId="3" fontId="0" fillId="18" borderId="30" xfId="0" applyNumberFormat="1" applyFill="1" applyBorder="1" applyAlignment="1">
      <alignment horizontal="right" vertical="top"/>
    </xf>
    <xf numFmtId="165" fontId="0" fillId="18" borderId="29" xfId="0" applyNumberFormat="1" applyFill="1" applyBorder="1" applyAlignment="1">
      <alignment horizontal="right" vertical="top"/>
    </xf>
    <xf numFmtId="3" fontId="0" fillId="15" borderId="30" xfId="0" applyNumberFormat="1" applyFill="1" applyBorder="1" applyAlignment="1">
      <alignment horizontal="right" vertical="top"/>
    </xf>
    <xf numFmtId="165" fontId="0" fillId="15" borderId="29" xfId="0" applyNumberFormat="1" applyFill="1" applyBorder="1" applyAlignment="1">
      <alignment horizontal="right" vertical="top"/>
    </xf>
    <xf numFmtId="3" fontId="0" fillId="17" borderId="30" xfId="0" applyNumberFormat="1" applyFill="1" applyBorder="1" applyAlignment="1">
      <alignment horizontal="right" vertical="top"/>
    </xf>
    <xf numFmtId="165" fontId="0" fillId="17" borderId="29" xfId="0" applyNumberFormat="1" applyFill="1" applyBorder="1" applyAlignment="1">
      <alignment horizontal="right" vertical="top"/>
    </xf>
    <xf numFmtId="0" fontId="0" fillId="17" borderId="30" xfId="0" applyFill="1" applyBorder="1" applyAlignment="1">
      <alignment horizontal="left" vertical="top"/>
    </xf>
    <xf numFmtId="0" fontId="10" fillId="17" borderId="30" xfId="0" applyFont="1" applyFill="1" applyBorder="1" applyAlignment="1">
      <alignment vertical="top"/>
    </xf>
    <xf numFmtId="3" fontId="10" fillId="17" borderId="30" xfId="0" applyNumberFormat="1" applyFont="1" applyFill="1" applyBorder="1" applyAlignment="1">
      <alignment horizontal="right" vertical="top"/>
    </xf>
    <xf numFmtId="165" fontId="10" fillId="17" borderId="29" xfId="0" applyNumberFormat="1" applyFont="1" applyFill="1" applyBorder="1" applyAlignment="1">
      <alignment horizontal="right" vertical="top"/>
    </xf>
    <xf numFmtId="3" fontId="1" fillId="17" borderId="30" xfId="0" applyNumberFormat="1" applyFont="1" applyFill="1" applyBorder="1" applyAlignment="1">
      <alignment horizontal="right" vertical="top"/>
    </xf>
    <xf numFmtId="3" fontId="0" fillId="17" borderId="28" xfId="0" applyNumberFormat="1" applyFill="1" applyBorder="1" applyAlignment="1">
      <alignment horizontal="right" vertical="top"/>
    </xf>
    <xf numFmtId="0" fontId="0" fillId="17" borderId="30" xfId="0" applyFill="1" applyBorder="1" applyAlignment="1">
      <alignment horizontal="left" vertical="top" wrapText="1"/>
    </xf>
    <xf numFmtId="0" fontId="0" fillId="18" borderId="30" xfId="0" applyFill="1" applyBorder="1" applyAlignment="1">
      <alignment horizontal="left" vertical="top"/>
    </xf>
    <xf numFmtId="0" fontId="10" fillId="18" borderId="30" xfId="0" applyFont="1" applyFill="1" applyBorder="1" applyAlignment="1">
      <alignment vertical="top"/>
    </xf>
    <xf numFmtId="3" fontId="10" fillId="18" borderId="30" xfId="0" applyNumberFormat="1" applyFont="1" applyFill="1" applyBorder="1" applyAlignment="1">
      <alignment horizontal="right" vertical="top"/>
    </xf>
    <xf numFmtId="165" fontId="10" fillId="18" borderId="29" xfId="0" applyNumberFormat="1" applyFont="1" applyFill="1" applyBorder="1" applyAlignment="1">
      <alignment horizontal="right" vertical="top"/>
    </xf>
    <xf numFmtId="0" fontId="10" fillId="18" borderId="30" xfId="0" applyFont="1" applyFill="1" applyBorder="1" applyAlignment="1">
      <alignment horizontal="left" vertical="top" wrapText="1"/>
    </xf>
    <xf numFmtId="3" fontId="1" fillId="18" borderId="30" xfId="0" applyNumberFormat="1" applyFont="1" applyFill="1" applyBorder="1" applyAlignment="1">
      <alignment horizontal="right" vertical="top"/>
    </xf>
    <xf numFmtId="3" fontId="0" fillId="18" borderId="28" xfId="0" applyNumberFormat="1" applyFill="1" applyBorder="1" applyAlignment="1">
      <alignment horizontal="right" vertical="top"/>
    </xf>
    <xf numFmtId="0" fontId="0" fillId="18" borderId="30" xfId="0" applyFill="1" applyBorder="1" applyAlignment="1">
      <alignment horizontal="left" vertical="top" wrapText="1"/>
    </xf>
    <xf numFmtId="0" fontId="10" fillId="15" borderId="30" xfId="0" applyFont="1" applyFill="1" applyBorder="1" applyAlignment="1">
      <alignment vertical="top"/>
    </xf>
    <xf numFmtId="3" fontId="10" fillId="15" borderId="30" xfId="0" applyNumberFormat="1" applyFont="1" applyFill="1" applyBorder="1" applyAlignment="1">
      <alignment horizontal="right" vertical="top"/>
    </xf>
    <xf numFmtId="165" fontId="10" fillId="15" borderId="29" xfId="0" applyNumberFormat="1" applyFont="1" applyFill="1" applyBorder="1" applyAlignment="1">
      <alignment horizontal="right" vertical="top"/>
    </xf>
    <xf numFmtId="0" fontId="10" fillId="15" borderId="30" xfId="0" applyFont="1" applyFill="1" applyBorder="1" applyAlignment="1">
      <alignment horizontal="left" vertical="top" wrapText="1"/>
    </xf>
    <xf numFmtId="3" fontId="1" fillId="15" borderId="30" xfId="0" applyNumberFormat="1" applyFont="1" applyFill="1" applyBorder="1" applyAlignment="1">
      <alignment horizontal="right" vertical="top"/>
    </xf>
    <xf numFmtId="3" fontId="0" fillId="15" borderId="28" xfId="0" applyNumberFormat="1" applyFill="1" applyBorder="1" applyAlignment="1">
      <alignment horizontal="right" vertical="top"/>
    </xf>
    <xf numFmtId="0" fontId="0" fillId="15" borderId="30" xfId="0" applyFill="1" applyBorder="1" applyAlignment="1">
      <alignment horizontal="left" vertical="top" wrapText="1"/>
    </xf>
    <xf numFmtId="0" fontId="8" fillId="17" borderId="31" xfId="0" applyFont="1" applyFill="1" applyBorder="1" applyAlignment="1">
      <alignment vertical="top"/>
    </xf>
    <xf numFmtId="3" fontId="8" fillId="17" borderId="31" xfId="0" applyNumberFormat="1" applyFont="1" applyFill="1" applyBorder="1" applyAlignment="1">
      <alignment horizontal="right" vertical="top"/>
    </xf>
    <xf numFmtId="165" fontId="8" fillId="17" borderId="32" xfId="0" applyNumberFormat="1" applyFont="1" applyFill="1" applyBorder="1" applyAlignment="1">
      <alignment horizontal="right" vertical="top"/>
    </xf>
    <xf numFmtId="0" fontId="8" fillId="17" borderId="31" xfId="0" applyFont="1" applyFill="1" applyBorder="1" applyAlignment="1">
      <alignment horizontal="left" vertical="top" wrapText="1"/>
    </xf>
    <xf numFmtId="3" fontId="1" fillId="0" borderId="0" xfId="0" applyNumberFormat="1" applyFont="1" applyBorder="1" applyProtection="1">
      <protection locked="0"/>
    </xf>
    <xf numFmtId="0" fontId="1" fillId="17" borderId="30" xfId="0" applyFont="1" applyFill="1" applyBorder="1" applyAlignment="1">
      <alignment vertical="top"/>
    </xf>
    <xf numFmtId="3" fontId="0" fillId="13" borderId="0" xfId="0" applyNumberFormat="1" applyFill="1" applyBorder="1" applyAlignment="1">
      <alignment horizontal="right" vertical="top"/>
    </xf>
    <xf numFmtId="0" fontId="0" fillId="0" borderId="27" xfId="0" applyBorder="1" applyAlignment="1">
      <alignment horizontal="right" vertical="top"/>
    </xf>
    <xf numFmtId="0" fontId="0" fillId="12" borderId="30" xfId="0" applyFill="1" applyBorder="1" applyAlignment="1">
      <alignment horizontal="left" vertical="top" wrapText="1"/>
    </xf>
    <xf numFmtId="0" fontId="1" fillId="15" borderId="30" xfId="0" applyFont="1" applyFill="1" applyBorder="1" applyAlignment="1">
      <alignment horizontal="left" vertical="top" wrapText="1"/>
    </xf>
    <xf numFmtId="0" fontId="1" fillId="12" borderId="30" xfId="0" applyFont="1" applyFill="1" applyBorder="1" applyAlignment="1">
      <alignment horizontal="left" vertical="top" wrapText="1"/>
    </xf>
    <xf numFmtId="0" fontId="1" fillId="16" borderId="30" xfId="0" applyFont="1" applyFill="1" applyBorder="1" applyAlignment="1">
      <alignment horizontal="left" vertical="top" wrapText="1"/>
    </xf>
    <xf numFmtId="0" fontId="1" fillId="12" borderId="30" xfId="0" applyFont="1" applyFill="1" applyBorder="1" applyAlignment="1">
      <alignment horizontal="left" vertical="top"/>
    </xf>
    <xf numFmtId="0" fontId="1" fillId="17" borderId="30" xfId="0" applyFont="1" applyFill="1" applyBorder="1" applyAlignment="1">
      <alignment horizontal="left" vertical="top" wrapText="1"/>
    </xf>
    <xf numFmtId="0" fontId="1" fillId="0" borderId="0" xfId="0" applyFont="1" applyAlignment="1">
      <alignment vertical="top"/>
    </xf>
    <xf numFmtId="0" fontId="10" fillId="12" borderId="30" xfId="0" applyFont="1" applyFill="1" applyBorder="1" applyAlignment="1">
      <alignment vertical="top"/>
    </xf>
    <xf numFmtId="0" fontId="8" fillId="12" borderId="30" xfId="0" applyFont="1" applyFill="1" applyBorder="1" applyAlignment="1">
      <alignment vertical="top"/>
    </xf>
    <xf numFmtId="0" fontId="0" fillId="19" borderId="30" xfId="0" applyFill="1" applyBorder="1" applyAlignment="1">
      <alignment horizontal="left" vertical="top"/>
    </xf>
    <xf numFmtId="0" fontId="10" fillId="19" borderId="30" xfId="0" applyFont="1" applyFill="1" applyBorder="1" applyAlignment="1">
      <alignment vertical="top"/>
    </xf>
    <xf numFmtId="0" fontId="0" fillId="19" borderId="30" xfId="0" applyFill="1" applyBorder="1" applyAlignment="1">
      <alignment vertical="top"/>
    </xf>
    <xf numFmtId="3" fontId="1" fillId="19" borderId="30" xfId="0" applyNumberFormat="1" applyFont="1" applyFill="1" applyBorder="1" applyAlignment="1">
      <alignment horizontal="right" vertical="top"/>
    </xf>
    <xf numFmtId="165" fontId="0" fillId="19" borderId="29" xfId="0" applyNumberFormat="1" applyFill="1" applyBorder="1" applyAlignment="1">
      <alignment horizontal="right" vertical="top"/>
    </xf>
    <xf numFmtId="3" fontId="0" fillId="19" borderId="28" xfId="0" applyNumberFormat="1" applyFill="1" applyBorder="1" applyAlignment="1">
      <alignment horizontal="right" vertical="top"/>
    </xf>
    <xf numFmtId="3" fontId="0" fillId="19" borderId="30" xfId="0" applyNumberFormat="1" applyFill="1" applyBorder="1" applyAlignment="1">
      <alignment horizontal="right" vertical="top"/>
    </xf>
    <xf numFmtId="0" fontId="0" fillId="19" borderId="30" xfId="0" applyFill="1" applyBorder="1" applyAlignment="1">
      <alignment horizontal="left" vertical="top" wrapText="1"/>
    </xf>
    <xf numFmtId="3" fontId="10" fillId="19" borderId="30" xfId="0" applyNumberFormat="1" applyFont="1" applyFill="1" applyBorder="1" applyAlignment="1">
      <alignment horizontal="right" vertical="top"/>
    </xf>
    <xf numFmtId="165" fontId="10" fillId="19" borderId="29" xfId="0" applyNumberFormat="1" applyFont="1" applyFill="1" applyBorder="1" applyAlignment="1">
      <alignment horizontal="right" vertical="top"/>
    </xf>
    <xf numFmtId="3" fontId="10" fillId="19" borderId="28" xfId="0" applyNumberFormat="1" applyFont="1" applyFill="1" applyBorder="1" applyAlignment="1">
      <alignment horizontal="right" vertical="top"/>
    </xf>
    <xf numFmtId="0" fontId="6" fillId="0" borderId="23" xfId="0" applyFont="1" applyBorder="1" applyAlignment="1">
      <alignment horizontal="center" vertical="top" wrapText="1"/>
    </xf>
    <xf numFmtId="0" fontId="11" fillId="11" borderId="20" xfId="0" applyFont="1" applyFill="1" applyBorder="1" applyAlignment="1">
      <alignment horizontal="center" vertical="center"/>
    </xf>
    <xf numFmtId="0" fontId="11" fillId="11" borderId="0" xfId="0" applyFont="1" applyFill="1" applyBorder="1" applyAlignment="1">
      <alignment horizontal="center" vertical="center"/>
    </xf>
    <xf numFmtId="0" fontId="11" fillId="11" borderId="25" xfId="0" applyFont="1" applyFill="1" applyBorder="1" applyAlignment="1">
      <alignment horizontal="center" vertical="center"/>
    </xf>
    <xf numFmtId="0" fontId="1" fillId="15" borderId="33" xfId="0" applyFont="1" applyFill="1" applyBorder="1" applyAlignment="1">
      <alignment horizontal="center" vertical="center" wrapText="1"/>
    </xf>
    <xf numFmtId="0" fontId="0" fillId="15" borderId="0" xfId="0" applyFill="1" applyBorder="1" applyAlignment="1">
      <alignment horizontal="center" vertical="center" wrapText="1"/>
    </xf>
    <xf numFmtId="0" fontId="0" fillId="15" borderId="28" xfId="0" applyFill="1" applyBorder="1" applyAlignment="1">
      <alignment horizontal="center" vertical="center" wrapText="1"/>
    </xf>
    <xf numFmtId="0" fontId="1" fillId="17" borderId="33" xfId="0" applyFont="1" applyFill="1" applyBorder="1" applyAlignment="1">
      <alignment horizontal="center" vertical="center" wrapText="1"/>
    </xf>
    <xf numFmtId="0" fontId="1" fillId="17" borderId="0" xfId="0" applyFont="1" applyFill="1" applyBorder="1" applyAlignment="1">
      <alignment horizontal="center" vertical="center" wrapText="1"/>
    </xf>
    <xf numFmtId="0" fontId="1" fillId="17" borderId="2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CC"/>
      <color rgb="FFFFCCFF"/>
      <color rgb="FF023652"/>
      <color rgb="FF0099FF"/>
      <color rgb="FFFFCC99"/>
      <color rgb="FFCC00FF"/>
      <color rgb="FFE372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26" Type="http://schemas.openxmlformats.org/officeDocument/2006/relationships/customXml" Target="../customXml/item16.xml"/><Relationship Id="rId3" Type="http://schemas.openxmlformats.org/officeDocument/2006/relationships/worksheet" Target="worksheets/sheet3.xml"/><Relationship Id="rId21" Type="http://schemas.openxmlformats.org/officeDocument/2006/relationships/customXml" Target="../customXml/item11.xml"/><Relationship Id="rId7" Type="http://schemas.openxmlformats.org/officeDocument/2006/relationships/theme" Target="theme/theme1.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2" Type="http://schemas.openxmlformats.org/officeDocument/2006/relationships/worksheet" Target="worksheets/sheet2.xml"/><Relationship Id="rId16" Type="http://schemas.openxmlformats.org/officeDocument/2006/relationships/customXml" Target="../customXml/item6.xml"/><Relationship Id="rId20" Type="http://schemas.openxmlformats.org/officeDocument/2006/relationships/customXml" Target="../customXml/item10.xml"/><Relationship Id="rId29"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24" Type="http://schemas.openxmlformats.org/officeDocument/2006/relationships/customXml" Target="../customXml/item14.xml"/><Relationship Id="rId5" Type="http://schemas.openxmlformats.org/officeDocument/2006/relationships/worksheet" Target="worksheets/sheet5.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10" Type="http://schemas.openxmlformats.org/officeDocument/2006/relationships/calcChain" Target="calcChain.xml"/><Relationship Id="rId19" Type="http://schemas.openxmlformats.org/officeDocument/2006/relationships/customXml" Target="../customXml/item9.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 Id="rId30" Type="http://schemas.openxmlformats.org/officeDocument/2006/relationships/customXml" Target="../customXml/item20.xml"/></Relationships>
</file>

<file path=xl/activeX/activeX1.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2:Finanskladde:calenderControlLedgerJournalDefault:0b5f17b7-3a87-4745-b3f2-4ec286e71bde"/>
  <ax:ocxPr ax:name="ControlInfo_cb" ax:value="0"/>
  <ax:ocxPr ax:name="ControlInfo_hAccel" ax:value="0"/>
  <ax:ocxPr ax:name="ControlInfo_cAccel" ax:value="0"/>
  <ax:ocxPr ax:name="ControlInfo_dwFlags" ax:value="0"/>
  <ax:ocxPr ax:name="MiscStatusBits" ax:value="0"/>
  <ax:ocxPr ax:name="Sizel_cx" ax:value="2646"/>
  <ax:ocxPr ax:name="Sizel_cy" ax:value="529"/>
  <ax:ocxPr ax:name="IsDynamic" ax:value="-1"/>
</ax:ocx>
</file>

<file path=xl/activeX/activeX2.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1:Finanskladde:ButtonLedgerJournal:985a8d3e-3a0d-4ec0-8c37-a556458e87e6"/>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3.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4:Hent Data:calenderControlDefault:eed1868b-5b78-430f-8137-b4a6de05412c"/>
  <ax:ocxPr ax:name="ControlInfo_cb" ax:value="0"/>
  <ax:ocxPr ax:name="ControlInfo_hAccel" ax:value="0"/>
  <ax:ocxPr ax:name="ControlInfo_cAccel" ax:value="0"/>
  <ax:ocxPr ax:name="ControlInfo_dwFlags" ax:value="0"/>
  <ax:ocxPr ax:name="MiscStatusBits" ax:value="0"/>
  <ax:ocxPr ax:name="Sizel_cx" ax:value="2646"/>
  <ax:ocxPr ax:name="Sizel_cy" ax:value="529"/>
  <ax:ocxPr ax:name="IsDynamic" ax:value="-1"/>
</ax:ocx>
</file>

<file path=xl/activeX/activeX4.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3:Hent Data:ButtonBudgetInput:9b13cc56-5970-4b4d-b839-b7564c7fd977"/>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5.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2:Hent Data:ButtonDoGetData:67488ae2-21bb-40a7-9c77-120e0bd77500"/>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6.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1:Hent Data:ButtonSetup:8a0e33f7-8e37-469a-a8d2-d5feefc56b96"/>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5.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161924</xdr:rowOff>
        </xdr:from>
        <xdr:to>
          <xdr:col>2</xdr:col>
          <xdr:colOff>133350</xdr:colOff>
          <xdr:row>2</xdr:row>
          <xdr:rowOff>155574</xdr:rowOff>
        </xdr:to>
        <xdr:sp macro="" textlink="">
          <xdr:nvSpPr>
            <xdr:cNvPr id="1323" name="_ActiveXWrapper1" hidden="1">
              <a:extLst>
                <a:ext uri="{63B3BB69-23CF-44E3-9099-C40C66FF867C}">
                  <a14:compatExt spid="_x0000_s1323"/>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790575</xdr:colOff>
          <xdr:row>1</xdr:row>
          <xdr:rowOff>28575</xdr:rowOff>
        </xdr:to>
        <xdr:sp macro="" textlink="">
          <xdr:nvSpPr>
            <xdr:cNvPr id="1324" name="_ActiveXWrapper2" hidden="1">
              <a:extLst>
                <a:ext uri="{63B3BB69-23CF-44E3-9099-C40C66FF867C}">
                  <a14:compatExt spid="_x0000_s1324"/>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161924</xdr:rowOff>
        </xdr:from>
        <xdr:to>
          <xdr:col>3</xdr:col>
          <xdr:colOff>323850</xdr:colOff>
          <xdr:row>2</xdr:row>
          <xdr:rowOff>117474</xdr:rowOff>
        </xdr:to>
        <xdr:sp macro="" textlink="">
          <xdr:nvSpPr>
            <xdr:cNvPr id="2732" name="_ActiveXWrapper1" hidden="1">
              <a:extLst>
                <a:ext uri="{63B3BB69-23CF-44E3-9099-C40C66FF867C}">
                  <a14:compatExt spid="_x0000_s2732"/>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200024</xdr:rowOff>
        </xdr:from>
        <xdr:to>
          <xdr:col>3</xdr:col>
          <xdr:colOff>323850</xdr:colOff>
          <xdr:row>4</xdr:row>
          <xdr:rowOff>117474</xdr:rowOff>
        </xdr:to>
        <xdr:sp macro="" textlink="">
          <xdr:nvSpPr>
            <xdr:cNvPr id="2733" name="_ActiveXWrapper2" hidden="1">
              <a:extLst>
                <a:ext uri="{63B3BB69-23CF-44E3-9099-C40C66FF867C}">
                  <a14:compatExt spid="_x0000_s2733"/>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200024</xdr:rowOff>
        </xdr:from>
        <xdr:to>
          <xdr:col>6</xdr:col>
          <xdr:colOff>361950</xdr:colOff>
          <xdr:row>4</xdr:row>
          <xdr:rowOff>117474</xdr:rowOff>
        </xdr:to>
        <xdr:sp macro="" textlink="">
          <xdr:nvSpPr>
            <xdr:cNvPr id="2734" name="_ActiveXWrapper3" hidden="1">
              <a:extLst>
                <a:ext uri="{63B3BB69-23CF-44E3-9099-C40C66FF867C}">
                  <a14:compatExt spid="_x0000_s2734"/>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952500</xdr:colOff>
          <xdr:row>1</xdr:row>
          <xdr:rowOff>28575</xdr:rowOff>
        </xdr:to>
        <xdr:sp macro="" textlink="">
          <xdr:nvSpPr>
            <xdr:cNvPr id="2735" name="_ActiveXWrapper4" hidden="1">
              <a:extLst>
                <a:ext uri="{63B3BB69-23CF-44E3-9099-C40C66FF867C}">
                  <a14:compatExt spid="_x0000_s2735"/>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5.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11" Type="http://schemas.openxmlformats.org/officeDocument/2006/relationships/image" Target="../media/image5.emf"/><Relationship Id="rId5" Type="http://schemas.openxmlformats.org/officeDocument/2006/relationships/image" Target="../media/image3.emf"/><Relationship Id="rId10" Type="http://schemas.openxmlformats.org/officeDocument/2006/relationships/control" Target="../activeX/activeX6.xml"/><Relationship Id="rId4" Type="http://schemas.openxmlformats.org/officeDocument/2006/relationships/control" Target="../activeX/activeX3.xm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dgerJournal"/>
  <dimension ref="A1:J33"/>
  <sheetViews>
    <sheetView workbookViewId="0">
      <selection activeCell="B5" sqref="B5"/>
    </sheetView>
  </sheetViews>
  <sheetFormatPr defaultColWidth="9.140625" defaultRowHeight="12.75" x14ac:dyDescent="0.2"/>
  <cols>
    <col min="1" max="1" width="2.42578125" style="1" customWidth="1"/>
    <col min="2" max="2" width="12.28515625" style="1" customWidth="1"/>
    <col min="3" max="5" width="17.140625" style="1" customWidth="1"/>
    <col min="6" max="6" width="37.140625" style="1" customWidth="1"/>
    <col min="7" max="8" width="13.28515625" style="1" customWidth="1"/>
    <col min="9" max="9" width="23.5703125" style="1" customWidth="1"/>
    <col min="10" max="10" width="33.5703125" style="1" customWidth="1"/>
    <col min="11" max="16384" width="9.140625" style="1"/>
  </cols>
  <sheetData>
    <row r="1" spans="1:10" x14ac:dyDescent="0.2">
      <c r="C1" s="56"/>
      <c r="D1" s="56"/>
    </row>
    <row r="2" spans="1:10" x14ac:dyDescent="0.2">
      <c r="C2" s="56"/>
      <c r="D2" s="56"/>
    </row>
    <row r="3" spans="1:10" ht="15.75" x14ac:dyDescent="0.25">
      <c r="A3" s="13"/>
      <c r="B3" s="50"/>
      <c r="C3" s="51" t="s">
        <v>123</v>
      </c>
      <c r="D3" s="68" t="s">
        <v>1</v>
      </c>
      <c r="E3" s="51" t="s">
        <v>112</v>
      </c>
      <c r="F3" s="55" t="s">
        <v>1</v>
      </c>
    </row>
    <row r="4" spans="1:10" ht="15.75" x14ac:dyDescent="0.25">
      <c r="A4" s="13"/>
      <c r="B4" s="50"/>
      <c r="C4" s="57"/>
      <c r="D4" s="57"/>
      <c r="E4" s="51" t="s">
        <v>113</v>
      </c>
      <c r="F4" s="55"/>
    </row>
    <row r="5" spans="1:10" ht="15.75" x14ac:dyDescent="0.25">
      <c r="A5" s="13"/>
      <c r="B5" s="50"/>
      <c r="C5" s="57"/>
      <c r="D5" s="58"/>
      <c r="E5" s="57"/>
    </row>
    <row r="6" spans="1:10" ht="15.75" x14ac:dyDescent="0.25">
      <c r="A6" s="13"/>
      <c r="B6" s="50"/>
      <c r="C6" s="57"/>
      <c r="D6" s="58"/>
      <c r="E6" s="57"/>
      <c r="F6" s="54"/>
    </row>
    <row r="7" spans="1:10" x14ac:dyDescent="0.2">
      <c r="C7" s="56"/>
      <c r="D7" s="56"/>
      <c r="E7" s="56"/>
    </row>
    <row r="8" spans="1:10" s="13" customFormat="1" ht="16.5" thickBot="1" x14ac:dyDescent="0.3">
      <c r="B8" s="50" t="s">
        <v>106</v>
      </c>
      <c r="C8" s="50" t="s">
        <v>107</v>
      </c>
      <c r="D8" s="50" t="s">
        <v>109</v>
      </c>
      <c r="E8" s="50" t="s">
        <v>110</v>
      </c>
      <c r="F8" s="50" t="s">
        <v>108</v>
      </c>
      <c r="G8" s="50" t="s">
        <v>124</v>
      </c>
      <c r="H8" s="50" t="s">
        <v>125</v>
      </c>
      <c r="I8" s="50" t="s">
        <v>135</v>
      </c>
      <c r="J8" s="50" t="s">
        <v>122</v>
      </c>
    </row>
    <row r="9" spans="1:10" ht="13.5" thickTop="1" x14ac:dyDescent="0.2">
      <c r="A9" s="13"/>
      <c r="B9" s="62"/>
      <c r="C9" s="53"/>
      <c r="D9" s="53"/>
      <c r="E9" s="53"/>
      <c r="F9" s="53"/>
      <c r="G9" s="60"/>
      <c r="H9" s="64"/>
      <c r="I9" s="63"/>
      <c r="J9" s="69"/>
    </row>
    <row r="10" spans="1:10" x14ac:dyDescent="0.2">
      <c r="B10" s="59"/>
      <c r="C10" s="22"/>
      <c r="D10" s="22"/>
      <c r="E10" s="22"/>
      <c r="F10" s="22"/>
      <c r="G10" s="54"/>
      <c r="H10" s="65"/>
      <c r="I10" s="23"/>
      <c r="J10" s="70"/>
    </row>
    <row r="11" spans="1:10" x14ac:dyDescent="0.2">
      <c r="B11" s="59"/>
      <c r="C11" s="22"/>
      <c r="D11" s="22"/>
      <c r="E11" s="22"/>
      <c r="F11" s="22"/>
      <c r="G11" s="54"/>
      <c r="H11" s="65"/>
      <c r="I11" s="23"/>
      <c r="J11" s="70"/>
    </row>
    <row r="12" spans="1:10" x14ac:dyDescent="0.2">
      <c r="B12" s="59"/>
      <c r="C12" s="22"/>
      <c r="D12" s="22"/>
      <c r="E12" s="22"/>
      <c r="F12" s="22"/>
      <c r="G12" s="54"/>
      <c r="H12" s="65"/>
      <c r="I12" s="23"/>
      <c r="J12" s="70"/>
    </row>
    <row r="13" spans="1:10" x14ac:dyDescent="0.2">
      <c r="B13" s="59"/>
      <c r="C13" s="22"/>
      <c r="D13" s="22"/>
      <c r="E13" s="22"/>
      <c r="F13" s="22"/>
      <c r="G13" s="54"/>
      <c r="H13" s="65"/>
      <c r="I13" s="23"/>
      <c r="J13" s="70"/>
    </row>
    <row r="14" spans="1:10" x14ac:dyDescent="0.2">
      <c r="B14" s="59"/>
      <c r="C14" s="22"/>
      <c r="D14" s="22"/>
      <c r="E14" s="22"/>
      <c r="F14" s="22"/>
      <c r="G14" s="54"/>
      <c r="H14" s="65"/>
      <c r="I14" s="23"/>
      <c r="J14" s="70"/>
    </row>
    <row r="15" spans="1:10" x14ac:dyDescent="0.2">
      <c r="B15" s="59"/>
      <c r="C15" s="22"/>
      <c r="D15" s="22"/>
      <c r="E15" s="22"/>
      <c r="F15" s="22"/>
      <c r="G15" s="54"/>
      <c r="H15" s="65"/>
      <c r="I15" s="23"/>
      <c r="J15" s="70"/>
    </row>
    <row r="16" spans="1:10" x14ac:dyDescent="0.2">
      <c r="B16" s="59"/>
      <c r="C16" s="22"/>
      <c r="D16" s="22"/>
      <c r="E16" s="22"/>
      <c r="F16" s="22"/>
      <c r="G16" s="54"/>
      <c r="H16" s="65"/>
      <c r="I16" s="23"/>
      <c r="J16" s="70"/>
    </row>
    <row r="17" spans="1:10" x14ac:dyDescent="0.2">
      <c r="B17" s="59"/>
      <c r="C17" s="22"/>
      <c r="D17" s="22"/>
      <c r="E17" s="22"/>
      <c r="F17" s="22"/>
      <c r="G17" s="54"/>
      <c r="H17" s="65"/>
      <c r="I17" s="23"/>
      <c r="J17" s="70"/>
    </row>
    <row r="18" spans="1:10" x14ac:dyDescent="0.2">
      <c r="B18" s="59"/>
      <c r="C18" s="22"/>
      <c r="D18" s="22"/>
      <c r="E18" s="22"/>
      <c r="F18" s="22"/>
      <c r="G18" s="54"/>
      <c r="H18" s="65"/>
      <c r="I18" s="23"/>
      <c r="J18" s="70"/>
    </row>
    <row r="19" spans="1:10" x14ac:dyDescent="0.2">
      <c r="B19" s="59"/>
      <c r="C19" s="22"/>
      <c r="D19" s="22"/>
      <c r="E19" s="22"/>
      <c r="F19" s="22"/>
      <c r="G19" s="54"/>
      <c r="H19" s="65"/>
      <c r="I19" s="23"/>
      <c r="J19" s="70"/>
    </row>
    <row r="20" spans="1:10" x14ac:dyDescent="0.2">
      <c r="B20" s="59"/>
      <c r="C20" s="22"/>
      <c r="D20" s="22"/>
      <c r="E20" s="22"/>
      <c r="F20" s="22"/>
      <c r="G20" s="54"/>
      <c r="H20" s="65"/>
      <c r="I20" s="23"/>
      <c r="J20" s="70"/>
    </row>
    <row r="21" spans="1:10" x14ac:dyDescent="0.2">
      <c r="B21" s="59"/>
      <c r="C21" s="22"/>
      <c r="D21" s="22"/>
      <c r="E21" s="22"/>
      <c r="F21" s="22"/>
      <c r="G21" s="54"/>
      <c r="H21" s="65"/>
      <c r="I21" s="23"/>
      <c r="J21" s="70"/>
    </row>
    <row r="22" spans="1:10" x14ac:dyDescent="0.2">
      <c r="B22" s="59"/>
      <c r="C22" s="22"/>
      <c r="D22" s="22"/>
      <c r="E22" s="22"/>
      <c r="F22" s="22"/>
      <c r="G22" s="54"/>
      <c r="H22" s="65"/>
      <c r="I22" s="23"/>
      <c r="J22" s="70"/>
    </row>
    <row r="23" spans="1:10" x14ac:dyDescent="0.2">
      <c r="B23" s="59"/>
      <c r="C23" s="22"/>
      <c r="D23" s="22"/>
      <c r="E23" s="22"/>
      <c r="F23" s="22"/>
      <c r="G23" s="54"/>
      <c r="H23" s="65"/>
      <c r="I23" s="23"/>
      <c r="J23" s="70"/>
    </row>
    <row r="24" spans="1:10" x14ac:dyDescent="0.2">
      <c r="B24" s="59"/>
      <c r="C24" s="22"/>
      <c r="D24" s="22"/>
      <c r="E24" s="22"/>
      <c r="F24" s="22"/>
      <c r="G24" s="54"/>
      <c r="H24" s="65"/>
      <c r="I24" s="23"/>
      <c r="J24" s="70"/>
    </row>
    <row r="25" spans="1:10" x14ac:dyDescent="0.2">
      <c r="B25" s="59"/>
      <c r="C25" s="22"/>
      <c r="D25" s="22"/>
      <c r="E25" s="22"/>
      <c r="F25" s="22"/>
      <c r="G25" s="54"/>
      <c r="H25" s="65"/>
      <c r="I25" s="23"/>
      <c r="J25" s="70"/>
    </row>
    <row r="26" spans="1:10" x14ac:dyDescent="0.2">
      <c r="B26" s="59"/>
      <c r="C26" s="22"/>
      <c r="D26" s="22"/>
      <c r="E26" s="22"/>
      <c r="F26" s="22"/>
      <c r="G26" s="54"/>
      <c r="H26" s="65"/>
      <c r="I26" s="23"/>
      <c r="J26" s="70"/>
    </row>
    <row r="27" spans="1:10" x14ac:dyDescent="0.2">
      <c r="B27" s="59"/>
      <c r="C27" s="22"/>
      <c r="D27" s="22"/>
      <c r="E27" s="22"/>
      <c r="F27" s="22"/>
      <c r="G27" s="54"/>
      <c r="H27" s="65"/>
      <c r="I27" s="23"/>
      <c r="J27" s="70"/>
    </row>
    <row r="28" spans="1:10" x14ac:dyDescent="0.2">
      <c r="B28" s="59"/>
      <c r="C28" s="22"/>
      <c r="D28" s="22"/>
      <c r="E28" s="22"/>
      <c r="F28" s="22"/>
      <c r="G28" s="54"/>
      <c r="H28" s="65"/>
      <c r="I28" s="23"/>
      <c r="J28" s="70"/>
    </row>
    <row r="29" spans="1:10" x14ac:dyDescent="0.2">
      <c r="B29" s="59"/>
      <c r="C29" s="22"/>
      <c r="D29" s="22"/>
      <c r="E29" s="22"/>
      <c r="F29" s="22"/>
      <c r="G29" s="54"/>
      <c r="H29" s="65"/>
      <c r="I29" s="23"/>
      <c r="J29" s="70"/>
    </row>
    <row r="30" spans="1:10" x14ac:dyDescent="0.2">
      <c r="B30" s="59"/>
      <c r="C30" s="22"/>
      <c r="D30" s="22"/>
      <c r="E30" s="22"/>
      <c r="F30" s="22"/>
      <c r="G30" s="54"/>
      <c r="H30" s="65"/>
      <c r="I30" s="23"/>
      <c r="J30" s="70"/>
    </row>
    <row r="31" spans="1:10" x14ac:dyDescent="0.2">
      <c r="B31" s="59"/>
      <c r="C31" s="22"/>
      <c r="D31" s="22"/>
      <c r="E31" s="22"/>
      <c r="F31" s="22"/>
      <c r="G31" s="54"/>
      <c r="H31" s="65"/>
      <c r="I31" s="23"/>
      <c r="J31" s="70"/>
    </row>
    <row r="32" spans="1:10" ht="13.5" thickBot="1" x14ac:dyDescent="0.25">
      <c r="A32" s="13"/>
      <c r="B32" s="52" t="s">
        <v>111</v>
      </c>
      <c r="C32" s="47"/>
      <c r="D32" s="47"/>
      <c r="E32" s="47"/>
      <c r="F32" s="47"/>
      <c r="G32" s="61"/>
      <c r="H32" s="66"/>
      <c r="I32" s="48"/>
      <c r="J32" s="74"/>
    </row>
    <row r="33" ht="13.5" thickTop="1" x14ac:dyDescent="0.2"/>
  </sheetData>
  <sheetProtection sheet="1" scenarios="1" formatCells="0" formatColumns="0" formatRows="0" insertColumns="0" insertRows="0" insertHyperlinks="0" deleteColumns="0" deleteRows="0" sort="0" autoFilter="0" pivotTables="0"/>
  <dataConsolidate/>
  <phoneticPr fontId="4" type="noConversion"/>
  <pageMargins left="0.75" right="0.75" top="1" bottom="1" header="0" footer="0"/>
  <pageSetup paperSize="9" orientation="portrait" r:id="rId1"/>
  <headerFooter alignWithMargins="0"/>
  <drawing r:id="rId2"/>
  <legacyDrawing r:id="rId3"/>
  <controls>
    <mc:AlternateContent xmlns:mc="http://schemas.openxmlformats.org/markup-compatibility/2006">
      <mc:Choice Requires="x14">
        <control shapeId="1324" r:id="rId4" name="_ActiveXWrapper2">
          <controlPr defaultSize="0" autoLine="0" r:id="rId5">
            <anchor moveWithCells="1" sizeWithCells="1">
              <from>
                <xdr:col>0</xdr:col>
                <xdr:colOff>0</xdr:colOff>
                <xdr:row>0</xdr:row>
                <xdr:rowOff>0</xdr:rowOff>
              </from>
              <to>
                <xdr:col>1</xdr:col>
                <xdr:colOff>790575</xdr:colOff>
                <xdr:row>1</xdr:row>
                <xdr:rowOff>28575</xdr:rowOff>
              </to>
            </anchor>
          </controlPr>
        </control>
      </mc:Choice>
      <mc:Fallback>
        <control shapeId="1324" r:id="rId4" name="_ActiveXWrapper2"/>
      </mc:Fallback>
    </mc:AlternateContent>
    <mc:AlternateContent xmlns:mc="http://schemas.openxmlformats.org/markup-compatibility/2006">
      <mc:Choice Requires="x14">
        <control shapeId="1323" r:id="rId6" name="_ActiveXWrapper1">
          <controlPr defaultSize="0" autoLine="0" r:id="rId7">
            <anchor moveWithCells="1">
              <from>
                <xdr:col>1</xdr:col>
                <xdr:colOff>0</xdr:colOff>
                <xdr:row>1</xdr:row>
                <xdr:rowOff>0</xdr:rowOff>
              </from>
              <to>
                <xdr:col>2</xdr:col>
                <xdr:colOff>133350</xdr:colOff>
                <xdr:row>2</xdr:row>
                <xdr:rowOff>152400</xdr:rowOff>
              </to>
            </anchor>
          </controlPr>
        </control>
      </mc:Choice>
      <mc:Fallback>
        <control shapeId="1323" r:id="rId6" name="_ActiveXWrapper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pecifyGetData"/>
  <dimension ref="A1:HU175"/>
  <sheetViews>
    <sheetView workbookViewId="0">
      <selection activeCell="B102" sqref="B102:F103"/>
    </sheetView>
  </sheetViews>
  <sheetFormatPr defaultColWidth="9.140625" defaultRowHeight="12.75" x14ac:dyDescent="0.2"/>
  <cols>
    <col min="1" max="1" width="27.140625" style="1" customWidth="1"/>
    <col min="2" max="3" width="4.7109375" style="1" customWidth="1"/>
    <col min="4" max="4" width="6.85546875" style="1" customWidth="1"/>
    <col min="5" max="5" width="4.7109375" style="1" customWidth="1"/>
    <col min="6" max="6" width="8.85546875" style="1" customWidth="1"/>
    <col min="7" max="8" width="5.7109375" style="1" customWidth="1"/>
    <col min="9" max="9" width="4.5703125" style="1" customWidth="1"/>
    <col min="10" max="16" width="4.7109375" style="1" customWidth="1"/>
    <col min="17" max="17" width="4.140625" style="1" customWidth="1"/>
    <col min="18" max="18" width="11.85546875" style="18" hidden="1" customWidth="1"/>
    <col min="19" max="19" width="4.140625" style="32" customWidth="1"/>
    <col min="20" max="22" width="14.85546875" style="1" customWidth="1"/>
    <col min="23" max="28" width="11.7109375" style="1" customWidth="1"/>
    <col min="29" max="16384" width="9.140625" style="1"/>
  </cols>
  <sheetData>
    <row r="1" spans="1:28" x14ac:dyDescent="0.2">
      <c r="B1" s="41"/>
      <c r="C1" s="20"/>
      <c r="D1" s="20"/>
      <c r="E1" s="20"/>
      <c r="F1" s="20"/>
      <c r="G1" s="20"/>
      <c r="H1" s="20"/>
      <c r="I1" s="20"/>
      <c r="J1" s="20"/>
      <c r="K1" s="20"/>
      <c r="L1" s="20"/>
      <c r="M1" s="20"/>
      <c r="N1" s="20"/>
      <c r="O1" s="20"/>
      <c r="P1" s="41"/>
      <c r="Q1" s="41"/>
      <c r="R1" s="42"/>
      <c r="S1" s="43"/>
      <c r="T1" s="41"/>
      <c r="U1" s="41"/>
      <c r="AB1" s="41"/>
    </row>
    <row r="2" spans="1:28" s="17" customFormat="1" ht="15.75" customHeight="1" x14ac:dyDescent="0.2">
      <c r="A2" s="40"/>
      <c r="R2" s="18"/>
      <c r="S2" s="19" t="s">
        <v>64</v>
      </c>
      <c r="T2" s="18" t="s">
        <v>161</v>
      </c>
      <c r="U2" s="18" t="s">
        <v>161</v>
      </c>
      <c r="V2" s="18" t="s">
        <v>161</v>
      </c>
      <c r="W2" s="18" t="s">
        <v>161</v>
      </c>
      <c r="X2" s="55"/>
      <c r="Y2" s="55"/>
      <c r="Z2" s="55" t="s">
        <v>1</v>
      </c>
      <c r="AA2" s="55" t="s">
        <v>1</v>
      </c>
      <c r="AB2" s="55" t="s">
        <v>1</v>
      </c>
    </row>
    <row r="3" spans="1:28" s="17" customFormat="1" ht="15.95" customHeight="1" x14ac:dyDescent="0.2">
      <c r="A3" s="40"/>
      <c r="R3" s="18"/>
      <c r="S3" s="19" t="s">
        <v>2</v>
      </c>
      <c r="T3" s="18" t="s">
        <v>162</v>
      </c>
      <c r="U3" s="18" t="s">
        <v>162</v>
      </c>
      <c r="V3" s="18" t="s">
        <v>162</v>
      </c>
      <c r="W3" s="18" t="s">
        <v>162</v>
      </c>
      <c r="X3" s="55"/>
      <c r="Y3" s="55"/>
      <c r="Z3" s="55"/>
      <c r="AA3" s="55"/>
      <c r="AB3" s="55"/>
    </row>
    <row r="4" spans="1:28" s="17" customFormat="1" ht="15.95" customHeight="1" x14ac:dyDescent="0.2">
      <c r="A4" s="40"/>
      <c r="R4" s="18"/>
      <c r="S4" s="19" t="s">
        <v>84</v>
      </c>
      <c r="T4" s="18" t="s">
        <v>163</v>
      </c>
      <c r="U4" s="18" t="s">
        <v>163</v>
      </c>
      <c r="V4" s="18" t="s">
        <v>166</v>
      </c>
      <c r="W4" s="18" t="s">
        <v>163</v>
      </c>
      <c r="X4" s="55"/>
      <c r="Y4" s="55"/>
      <c r="Z4" s="55" t="s">
        <v>1</v>
      </c>
      <c r="AA4" s="55" t="s">
        <v>1</v>
      </c>
      <c r="AB4" s="55" t="s">
        <v>1</v>
      </c>
    </row>
    <row r="5" spans="1:28" s="17" customFormat="1" ht="15.95" customHeight="1" x14ac:dyDescent="0.2">
      <c r="A5" s="40"/>
      <c r="R5" s="18"/>
      <c r="S5" s="19" t="s">
        <v>3</v>
      </c>
      <c r="T5" s="18" t="s">
        <v>164</v>
      </c>
      <c r="U5" s="18" t="s">
        <v>165</v>
      </c>
      <c r="V5" s="80"/>
      <c r="W5" s="18" t="s">
        <v>267</v>
      </c>
      <c r="X5" s="18"/>
      <c r="Y5" s="18"/>
      <c r="Z5" s="18"/>
      <c r="AA5" s="18"/>
      <c r="AB5" s="18"/>
    </row>
    <row r="6" spans="1:28" s="17" customFormat="1" ht="15.95" customHeight="1" x14ac:dyDescent="0.2">
      <c r="A6" s="40"/>
      <c r="R6" s="18"/>
      <c r="S6" s="19" t="s">
        <v>58</v>
      </c>
      <c r="T6" s="18"/>
      <c r="U6" s="18"/>
      <c r="V6" s="80"/>
      <c r="W6" s="18" t="s">
        <v>268</v>
      </c>
      <c r="X6" s="18"/>
      <c r="Y6" s="18"/>
      <c r="Z6" s="18"/>
      <c r="AA6" s="18"/>
      <c r="AB6" s="18"/>
    </row>
    <row r="7" spans="1:28" s="17" customFormat="1" ht="15.95" hidden="1" customHeight="1" x14ac:dyDescent="0.2">
      <c r="A7" s="40"/>
      <c r="R7" s="18"/>
      <c r="S7" s="19" t="s">
        <v>82</v>
      </c>
      <c r="T7" s="80"/>
      <c r="U7" s="80"/>
      <c r="V7" s="80"/>
      <c r="W7" s="80"/>
      <c r="X7" s="18"/>
      <c r="Y7" s="18"/>
      <c r="Z7" s="18"/>
      <c r="AA7" s="18"/>
      <c r="AB7" s="18"/>
    </row>
    <row r="8" spans="1:28" s="17" customFormat="1" ht="15.95" hidden="1" customHeight="1" x14ac:dyDescent="0.2">
      <c r="A8" s="40"/>
      <c r="R8" s="18"/>
      <c r="S8" s="19" t="s">
        <v>85</v>
      </c>
      <c r="T8" s="80"/>
      <c r="U8" s="80"/>
      <c r="V8" s="80"/>
      <c r="W8" s="80"/>
      <c r="X8" s="18"/>
      <c r="Y8" s="18"/>
      <c r="Z8" s="18"/>
      <c r="AA8" s="18"/>
      <c r="AB8" s="18"/>
    </row>
    <row r="9" spans="1:28" s="17" customFormat="1" ht="15.95" customHeight="1" x14ac:dyDescent="0.2">
      <c r="A9" s="40"/>
      <c r="R9" s="18"/>
      <c r="S9" s="19" t="s">
        <v>59</v>
      </c>
      <c r="T9" s="18"/>
      <c r="U9" s="18"/>
      <c r="V9" s="80"/>
      <c r="W9" s="18"/>
      <c r="X9" s="18"/>
      <c r="Y9" s="18"/>
      <c r="Z9" s="18"/>
      <c r="AA9" s="18"/>
      <c r="AB9" s="18"/>
    </row>
    <row r="10" spans="1:28" s="17" customFormat="1" ht="15.95" customHeight="1" x14ac:dyDescent="0.2">
      <c r="A10" s="40"/>
      <c r="R10" s="18"/>
      <c r="S10" s="19" t="s">
        <v>60</v>
      </c>
      <c r="T10" s="76"/>
      <c r="U10" s="76"/>
      <c r="V10" s="88"/>
      <c r="W10" s="76"/>
      <c r="X10" s="76"/>
      <c r="Y10" s="76"/>
      <c r="Z10" s="76"/>
      <c r="AA10" s="76"/>
      <c r="AB10" s="76"/>
    </row>
    <row r="11" spans="1:28" s="17" customFormat="1" ht="15.95" customHeight="1" x14ac:dyDescent="0.2">
      <c r="A11" s="40"/>
      <c r="R11" s="18"/>
      <c r="S11" s="19" t="s">
        <v>61</v>
      </c>
      <c r="T11" s="76"/>
      <c r="U11" s="76"/>
      <c r="V11" s="88"/>
      <c r="W11" s="76"/>
      <c r="X11" s="76"/>
      <c r="Y11" s="76"/>
      <c r="Z11" s="76"/>
      <c r="AA11" s="76"/>
      <c r="AB11" s="76"/>
    </row>
    <row r="12" spans="1:28" s="17" customFormat="1" ht="15.95" customHeight="1" x14ac:dyDescent="0.2">
      <c r="A12" s="40"/>
      <c r="R12" s="18"/>
      <c r="S12" s="19" t="s">
        <v>83</v>
      </c>
      <c r="T12" s="18"/>
      <c r="U12" s="18"/>
      <c r="V12" s="80"/>
      <c r="W12" s="18"/>
      <c r="X12" s="18"/>
      <c r="Y12" s="18"/>
      <c r="Z12" s="18"/>
      <c r="AA12" s="18"/>
      <c r="AB12" s="18"/>
    </row>
    <row r="13" spans="1:28" s="17" customFormat="1" ht="15.95" hidden="1" customHeight="1" x14ac:dyDescent="0.2">
      <c r="A13" s="40"/>
      <c r="R13" s="18"/>
      <c r="S13" s="19" t="s">
        <v>86</v>
      </c>
      <c r="T13" s="80"/>
      <c r="U13" s="80"/>
      <c r="V13" s="80"/>
      <c r="W13" s="80"/>
      <c r="X13" s="18"/>
      <c r="Y13" s="18"/>
      <c r="Z13" s="18"/>
      <c r="AA13" s="18"/>
      <c r="AB13" s="18"/>
    </row>
    <row r="14" spans="1:28" s="17" customFormat="1" ht="15.95" hidden="1" customHeight="1" x14ac:dyDescent="0.2">
      <c r="A14" s="40"/>
      <c r="R14" s="18"/>
      <c r="S14" s="19" t="s">
        <v>134</v>
      </c>
      <c r="T14" s="80"/>
      <c r="U14" s="80"/>
      <c r="V14" s="80"/>
      <c r="W14" s="80"/>
      <c r="X14" s="18"/>
      <c r="Y14" s="18"/>
      <c r="Z14" s="18"/>
      <c r="AA14" s="18"/>
      <c r="AB14" s="18"/>
    </row>
    <row r="15" spans="1:28" s="17" customFormat="1" ht="15.95" customHeight="1" x14ac:dyDescent="0.2">
      <c r="A15" s="40"/>
      <c r="R15" s="18"/>
      <c r="S15" s="19" t="s">
        <v>63</v>
      </c>
      <c r="T15" s="18"/>
      <c r="U15" s="18"/>
      <c r="V15" s="18" t="s">
        <v>339</v>
      </c>
      <c r="W15" s="84" t="s">
        <v>1</v>
      </c>
      <c r="X15" s="55"/>
      <c r="Y15" s="55"/>
      <c r="Z15" s="55"/>
      <c r="AA15" s="55"/>
      <c r="AB15" s="55"/>
    </row>
    <row r="16" spans="1:28" s="17" customFormat="1" ht="15.95" customHeight="1" x14ac:dyDescent="0.2">
      <c r="A16" s="40"/>
      <c r="R16" s="18"/>
      <c r="S16" s="19" t="s">
        <v>4</v>
      </c>
      <c r="T16" s="76">
        <v>43101</v>
      </c>
      <c r="U16" s="76">
        <v>43101</v>
      </c>
      <c r="V16" s="76">
        <v>43101</v>
      </c>
      <c r="W16" s="76">
        <v>43101</v>
      </c>
      <c r="X16" s="75"/>
      <c r="Y16" s="75"/>
      <c r="Z16" s="75"/>
      <c r="AA16" s="75"/>
      <c r="AB16" s="75"/>
    </row>
    <row r="17" spans="1:229" s="17" customFormat="1" ht="15.95" customHeight="1" x14ac:dyDescent="0.2">
      <c r="A17" s="40"/>
      <c r="R17" s="18"/>
      <c r="S17" s="19" t="s">
        <v>5</v>
      </c>
      <c r="T17" s="76">
        <v>43465</v>
      </c>
      <c r="U17" s="76">
        <v>43465</v>
      </c>
      <c r="V17" s="76">
        <v>43373</v>
      </c>
      <c r="W17" s="76">
        <v>43465</v>
      </c>
      <c r="X17" s="76"/>
      <c r="Y17" s="76"/>
      <c r="Z17" s="76"/>
      <c r="AA17" s="76"/>
      <c r="AB17" s="76"/>
    </row>
    <row r="18" spans="1:229" s="17" customFormat="1" ht="15.95" hidden="1" customHeight="1" x14ac:dyDescent="0.2">
      <c r="A18" s="40"/>
      <c r="R18" s="18"/>
      <c r="S18" s="19" t="s">
        <v>55</v>
      </c>
      <c r="T18" s="18"/>
      <c r="U18" s="18"/>
      <c r="V18" s="18"/>
      <c r="W18" s="18"/>
      <c r="X18" s="18"/>
      <c r="Y18" s="18"/>
      <c r="Z18" s="18"/>
      <c r="AA18" s="18"/>
      <c r="AB18" s="18"/>
    </row>
    <row r="19" spans="1:229" s="17" customFormat="1" ht="15.95" hidden="1" customHeight="1" x14ac:dyDescent="0.2">
      <c r="A19" s="40"/>
      <c r="R19" s="18"/>
      <c r="S19" s="19" t="s">
        <v>56</v>
      </c>
      <c r="T19" s="76"/>
      <c r="U19" s="76"/>
      <c r="V19" s="76"/>
      <c r="W19" s="76"/>
      <c r="X19" s="76"/>
      <c r="Y19" s="76"/>
      <c r="Z19" s="76"/>
      <c r="AA19" s="76"/>
      <c r="AB19" s="76"/>
    </row>
    <row r="20" spans="1:229" s="17" customFormat="1" ht="15.95" hidden="1" customHeight="1" x14ac:dyDescent="0.2">
      <c r="A20" s="40"/>
      <c r="R20" s="18"/>
      <c r="S20" s="19" t="s">
        <v>57</v>
      </c>
      <c r="T20" s="76"/>
      <c r="U20" s="76"/>
      <c r="V20" s="76"/>
      <c r="W20" s="76"/>
      <c r="X20" s="76"/>
      <c r="Y20" s="76"/>
      <c r="Z20" s="76"/>
      <c r="AA20" s="76"/>
      <c r="AB20" s="76"/>
      <c r="AC20" s="1"/>
      <c r="AD20" s="1"/>
      <c r="AE20" s="1"/>
      <c r="AF20" s="1"/>
      <c r="AG20" s="1"/>
      <c r="AH20" s="1"/>
      <c r="AI20" s="1"/>
      <c r="AJ20" s="1"/>
      <c r="AK20" s="1"/>
      <c r="AL20" s="1"/>
      <c r="AM20" s="1"/>
      <c r="AN20" s="1"/>
      <c r="AO20" s="1"/>
      <c r="AP20" s="1"/>
      <c r="AQ20" s="1"/>
      <c r="AR20" s="1"/>
      <c r="AS20" s="1"/>
      <c r="AT20" s="1"/>
      <c r="AU20" s="1"/>
      <c r="AV20" s="1"/>
      <c r="AW20" s="1"/>
      <c r="AX20" s="1"/>
    </row>
    <row r="21" spans="1:229" s="17" customFormat="1" ht="15.95" hidden="1" customHeight="1" x14ac:dyDescent="0.2">
      <c r="A21" s="40"/>
      <c r="R21" s="18"/>
      <c r="S21" s="19" t="s">
        <v>6</v>
      </c>
      <c r="T21" s="18"/>
      <c r="U21" s="18"/>
      <c r="V21" s="18"/>
      <c r="W21" s="18"/>
      <c r="X21" s="18"/>
      <c r="Y21" s="18"/>
      <c r="Z21" s="18"/>
      <c r="AA21" s="18"/>
      <c r="AB21" s="18"/>
      <c r="AC21" s="1"/>
      <c r="AD21" s="1"/>
      <c r="AE21" s="1"/>
      <c r="AF21" s="1"/>
      <c r="AG21" s="1"/>
      <c r="AH21" s="1"/>
      <c r="AI21" s="1"/>
      <c r="AJ21" s="1"/>
      <c r="AK21" s="1"/>
      <c r="AL21" s="1"/>
      <c r="AM21" s="1"/>
      <c r="AN21" s="1"/>
      <c r="AO21" s="1"/>
      <c r="AP21" s="1"/>
      <c r="AQ21" s="1"/>
      <c r="AR21" s="1"/>
      <c r="AS21" s="1"/>
      <c r="AT21" s="1"/>
      <c r="AU21" s="1"/>
      <c r="AV21" s="1"/>
      <c r="AW21" s="1"/>
      <c r="AX21" s="1"/>
    </row>
    <row r="22" spans="1:229" s="17" customFormat="1" ht="15.95" hidden="1" customHeight="1" x14ac:dyDescent="0.2">
      <c r="A22" s="40"/>
      <c r="R22" s="18"/>
      <c r="S22" s="19" t="s">
        <v>7</v>
      </c>
      <c r="T22" s="18"/>
      <c r="U22" s="18"/>
      <c r="V22" s="18"/>
      <c r="W22" s="18"/>
      <c r="X22" s="18"/>
      <c r="Y22" s="18"/>
      <c r="Z22" s="18"/>
      <c r="AA22" s="18"/>
      <c r="AB22" s="18"/>
      <c r="AC22" s="1"/>
      <c r="AD22" s="1"/>
      <c r="AE22" s="1"/>
      <c r="AF22" s="1"/>
      <c r="AG22" s="1"/>
      <c r="AH22" s="1"/>
      <c r="AI22" s="1"/>
      <c r="AJ22" s="1"/>
      <c r="AK22" s="1"/>
      <c r="AL22" s="1"/>
      <c r="AM22" s="1"/>
      <c r="AN22" s="1"/>
      <c r="AO22" s="1"/>
      <c r="AP22" s="1"/>
      <c r="AQ22" s="1"/>
      <c r="AR22" s="1"/>
      <c r="AS22" s="1"/>
      <c r="AT22" s="1"/>
      <c r="AU22" s="1"/>
      <c r="AV22" s="1"/>
      <c r="AW22" s="1"/>
      <c r="AX22" s="1"/>
    </row>
    <row r="23" spans="1:229" s="17" customFormat="1" ht="15.95" hidden="1" customHeight="1" x14ac:dyDescent="0.2">
      <c r="A23" s="40"/>
      <c r="R23" s="18"/>
      <c r="S23" s="19" t="s">
        <v>8</v>
      </c>
      <c r="T23" s="18"/>
      <c r="U23" s="18"/>
      <c r="V23" s="18"/>
      <c r="W23" s="18"/>
      <c r="X23" s="18"/>
      <c r="Y23" s="18"/>
      <c r="Z23" s="18"/>
      <c r="AA23" s="18"/>
      <c r="AB23" s="18"/>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row>
    <row r="24" spans="1:229" s="17" customFormat="1" ht="15.95" hidden="1" customHeight="1" x14ac:dyDescent="0.2">
      <c r="A24" s="40"/>
      <c r="R24" s="18"/>
      <c r="S24" s="19" t="s">
        <v>9</v>
      </c>
      <c r="T24" s="18"/>
      <c r="U24" s="18"/>
      <c r="V24" s="18"/>
      <c r="W24" s="18"/>
      <c r="X24" s="18"/>
      <c r="Y24" s="18"/>
      <c r="Z24" s="18"/>
      <c r="AA24" s="18"/>
      <c r="AB24" s="18"/>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row>
    <row r="25" spans="1:229" s="17" customFormat="1" ht="15.95" hidden="1" customHeight="1" x14ac:dyDescent="0.2">
      <c r="A25" s="40"/>
      <c r="R25" s="18"/>
      <c r="S25" s="19" t="s">
        <v>62</v>
      </c>
      <c r="T25" s="18"/>
      <c r="U25" s="18"/>
      <c r="V25" s="18"/>
      <c r="W25" s="18"/>
      <c r="X25" s="18"/>
      <c r="Y25" s="18"/>
      <c r="Z25" s="18"/>
      <c r="AA25" s="18"/>
      <c r="AB25" s="18"/>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row>
    <row r="26" spans="1:229" s="17" customFormat="1" ht="12.75" hidden="1" customHeight="1" x14ac:dyDescent="0.2">
      <c r="A26" s="40"/>
      <c r="R26" s="18"/>
      <c r="S26" s="19" t="s">
        <v>65</v>
      </c>
      <c r="T26" s="20"/>
      <c r="U26" s="20"/>
      <c r="V26" s="20"/>
      <c r="W26" s="20"/>
      <c r="X26" s="20"/>
      <c r="Y26" s="20"/>
      <c r="Z26" s="20"/>
      <c r="AA26" s="20"/>
      <c r="AB26" s="20"/>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row>
    <row r="27" spans="1:229" s="17" customFormat="1" ht="13.5" thickBot="1" x14ac:dyDescent="0.25">
      <c r="R27" s="18"/>
      <c r="S27" s="19"/>
      <c r="T27" s="77"/>
      <c r="U27" s="77"/>
      <c r="V27" s="77"/>
      <c r="W27" s="77"/>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row>
    <row r="28" spans="1:229" s="17" customFormat="1" ht="28.5" customHeight="1" thickTop="1" thickBot="1" x14ac:dyDescent="0.25">
      <c r="A28" s="44"/>
      <c r="B28" s="71" t="s">
        <v>201</v>
      </c>
      <c r="C28" s="72" t="s">
        <v>202</v>
      </c>
      <c r="D28" s="72" t="s">
        <v>203</v>
      </c>
      <c r="E28" s="72" t="s">
        <v>204</v>
      </c>
      <c r="F28" s="72" t="s">
        <v>205</v>
      </c>
      <c r="G28" s="72" t="s">
        <v>206</v>
      </c>
      <c r="H28" s="72" t="s">
        <v>252</v>
      </c>
      <c r="I28" s="72" t="s">
        <v>205</v>
      </c>
      <c r="J28" s="72" t="s">
        <v>207</v>
      </c>
      <c r="K28" s="72" t="s">
        <v>208</v>
      </c>
      <c r="L28" s="72" t="s">
        <v>209</v>
      </c>
      <c r="M28" s="72" t="s">
        <v>253</v>
      </c>
      <c r="N28" s="72" t="s">
        <v>1</v>
      </c>
      <c r="O28" s="72" t="s">
        <v>1</v>
      </c>
      <c r="P28" s="73" t="s">
        <v>1</v>
      </c>
      <c r="Q28" s="33"/>
      <c r="R28" s="34"/>
      <c r="S28" s="35"/>
      <c r="T28" s="81"/>
      <c r="U28" s="82"/>
      <c r="V28" s="82"/>
      <c r="W28" s="82"/>
      <c r="X28" s="82"/>
      <c r="Y28" s="82"/>
      <c r="Z28" s="82"/>
      <c r="AA28" s="82"/>
      <c r="AB28" s="83"/>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row>
    <row r="29" spans="1:229" ht="13.5" thickTop="1" x14ac:dyDescent="0.2">
      <c r="A29" s="30" t="s">
        <v>285</v>
      </c>
      <c r="B29" s="85"/>
      <c r="C29" s="22"/>
      <c r="D29" s="22"/>
      <c r="E29" s="22"/>
      <c r="F29" s="22"/>
      <c r="G29" s="22"/>
      <c r="H29" s="22"/>
      <c r="I29" s="22"/>
      <c r="J29" s="22"/>
      <c r="K29" s="22"/>
      <c r="L29" s="22"/>
      <c r="M29" s="22"/>
      <c r="N29" s="22"/>
      <c r="O29" s="22"/>
      <c r="P29" s="23"/>
      <c r="Q29" s="79" t="s">
        <v>1</v>
      </c>
      <c r="R29" s="29"/>
      <c r="S29" s="86"/>
      <c r="T29" s="78"/>
      <c r="U29" s="28"/>
      <c r="V29" s="28"/>
      <c r="W29" s="28"/>
      <c r="X29" s="28"/>
      <c r="Y29" s="28"/>
      <c r="Z29" s="28"/>
      <c r="AA29" s="28"/>
      <c r="AB29" s="29"/>
    </row>
    <row r="30" spans="1:229" x14ac:dyDescent="0.2">
      <c r="A30" s="103" t="s">
        <v>178</v>
      </c>
      <c r="B30" s="85" t="s">
        <v>286</v>
      </c>
      <c r="C30" s="22" t="s">
        <v>287</v>
      </c>
      <c r="D30" s="22"/>
      <c r="E30" s="22" t="s">
        <v>265</v>
      </c>
      <c r="F30" s="22"/>
      <c r="G30" s="104" t="s">
        <v>220</v>
      </c>
      <c r="H30" s="22"/>
      <c r="I30" s="22"/>
      <c r="J30" s="22"/>
      <c r="K30" s="22"/>
      <c r="L30" s="22"/>
      <c r="M30" s="22" t="s">
        <v>254</v>
      </c>
      <c r="N30" s="22"/>
      <c r="O30" s="22"/>
      <c r="P30" s="23"/>
      <c r="Q30" s="79"/>
      <c r="R30" s="29"/>
      <c r="S30" s="86" t="s">
        <v>251</v>
      </c>
      <c r="T30" s="78">
        <v>6164400</v>
      </c>
      <c r="U30" s="149">
        <v>6750612</v>
      </c>
      <c r="V30" s="28">
        <v>1070652.2</v>
      </c>
      <c r="W30" s="28">
        <v>585793</v>
      </c>
      <c r="X30" s="28"/>
      <c r="Y30" s="28"/>
      <c r="Z30" s="28"/>
      <c r="AA30" s="28"/>
      <c r="AB30" s="29"/>
    </row>
    <row r="31" spans="1:229" x14ac:dyDescent="0.2">
      <c r="A31" s="102" t="s">
        <v>174</v>
      </c>
      <c r="B31" s="85" t="s">
        <v>286</v>
      </c>
      <c r="C31" s="22" t="s">
        <v>287</v>
      </c>
      <c r="D31" s="22"/>
      <c r="E31" s="22" t="s">
        <v>265</v>
      </c>
      <c r="F31" s="22"/>
      <c r="G31" s="104" t="s">
        <v>218</v>
      </c>
      <c r="H31" s="22"/>
      <c r="I31" s="22"/>
      <c r="J31" s="22"/>
      <c r="K31" s="22"/>
      <c r="L31" s="22"/>
      <c r="M31" s="22" t="s">
        <v>254</v>
      </c>
      <c r="N31" s="22"/>
      <c r="O31" s="22"/>
      <c r="P31" s="23"/>
      <c r="Q31" s="79"/>
      <c r="R31" s="29"/>
      <c r="S31" s="86" t="s">
        <v>251</v>
      </c>
      <c r="T31" s="78">
        <v>82077520</v>
      </c>
      <c r="U31" s="149">
        <v>85245262</v>
      </c>
      <c r="V31" s="28">
        <v>61246441.399999999</v>
      </c>
      <c r="W31" s="28">
        <v>9453769</v>
      </c>
      <c r="X31" s="28"/>
      <c r="Y31" s="28"/>
      <c r="Z31" s="28"/>
      <c r="AA31" s="28"/>
      <c r="AB31" s="29"/>
    </row>
    <row r="32" spans="1:229" x14ac:dyDescent="0.2">
      <c r="A32" s="103" t="s">
        <v>183</v>
      </c>
      <c r="B32" s="85" t="s">
        <v>286</v>
      </c>
      <c r="C32" s="22" t="s">
        <v>287</v>
      </c>
      <c r="D32" s="22"/>
      <c r="E32" s="22" t="s">
        <v>265</v>
      </c>
      <c r="F32" s="22"/>
      <c r="G32" s="104" t="s">
        <v>230</v>
      </c>
      <c r="H32" s="22"/>
      <c r="I32" s="22"/>
      <c r="J32" s="22"/>
      <c r="K32" s="22"/>
      <c r="L32" s="22"/>
      <c r="M32" s="22" t="s">
        <v>254</v>
      </c>
      <c r="N32" s="22"/>
      <c r="O32" s="22"/>
      <c r="P32" s="23"/>
      <c r="Q32" s="79"/>
      <c r="R32" s="29"/>
      <c r="S32" s="86" t="s">
        <v>251</v>
      </c>
      <c r="T32" s="78">
        <v>16011260</v>
      </c>
      <c r="U32" s="28">
        <v>17397659</v>
      </c>
      <c r="V32" s="28">
        <v>12815289.300000001</v>
      </c>
      <c r="W32" s="28">
        <v>304078</v>
      </c>
      <c r="X32" s="28"/>
      <c r="Y32" s="28"/>
      <c r="Z32" s="28"/>
      <c r="AA32" s="28"/>
      <c r="AB32" s="29"/>
      <c r="AC32" s="1">
        <v>14997</v>
      </c>
    </row>
    <row r="33" spans="1:29" x14ac:dyDescent="0.2">
      <c r="A33" s="103" t="s">
        <v>185</v>
      </c>
      <c r="B33" s="85" t="s">
        <v>286</v>
      </c>
      <c r="C33" s="22" t="s">
        <v>287</v>
      </c>
      <c r="D33" s="22"/>
      <c r="E33" s="22" t="s">
        <v>265</v>
      </c>
      <c r="F33" s="22"/>
      <c r="G33" s="104" t="s">
        <v>232</v>
      </c>
      <c r="H33" s="22"/>
      <c r="I33" s="22"/>
      <c r="J33" s="22"/>
      <c r="K33" s="22"/>
      <c r="L33" s="22"/>
      <c r="M33" s="22" t="s">
        <v>254</v>
      </c>
      <c r="N33" s="22"/>
      <c r="O33" s="22"/>
      <c r="P33" s="23"/>
      <c r="Q33" s="79"/>
      <c r="R33" s="29"/>
      <c r="S33" s="86" t="s">
        <v>251</v>
      </c>
      <c r="T33" s="78">
        <v>12629860</v>
      </c>
      <c r="U33" s="28">
        <v>13045025</v>
      </c>
      <c r="V33" s="28">
        <v>9780209.9399999995</v>
      </c>
      <c r="W33" s="28">
        <v>-45742</v>
      </c>
      <c r="X33" s="28"/>
      <c r="Y33" s="28"/>
      <c r="Z33" s="28"/>
      <c r="AA33" s="28"/>
      <c r="AB33" s="29"/>
      <c r="AC33" s="1">
        <v>10492</v>
      </c>
    </row>
    <row r="34" spans="1:29" x14ac:dyDescent="0.2">
      <c r="A34" s="103" t="s">
        <v>200</v>
      </c>
      <c r="B34" s="85" t="s">
        <v>286</v>
      </c>
      <c r="C34" s="22" t="s">
        <v>287</v>
      </c>
      <c r="D34" s="22"/>
      <c r="E34" s="22" t="s">
        <v>265</v>
      </c>
      <c r="F34" s="22"/>
      <c r="G34" s="104" t="s">
        <v>249</v>
      </c>
      <c r="H34" s="22"/>
      <c r="I34" s="22"/>
      <c r="J34" s="22"/>
      <c r="K34" s="22"/>
      <c r="L34" s="22"/>
      <c r="M34" s="22" t="s">
        <v>254</v>
      </c>
      <c r="N34" s="22"/>
      <c r="O34" s="22"/>
      <c r="P34" s="23"/>
      <c r="Q34" s="79"/>
      <c r="R34" s="29"/>
      <c r="S34" s="86" t="s">
        <v>251</v>
      </c>
      <c r="T34" s="78">
        <v>14223980</v>
      </c>
      <c r="U34" s="28">
        <v>14089390</v>
      </c>
      <c r="V34" s="28">
        <v>11631528.51</v>
      </c>
      <c r="W34" s="28">
        <v>-971815</v>
      </c>
      <c r="X34" s="28"/>
      <c r="Y34" s="28"/>
      <c r="Z34" s="28"/>
      <c r="AA34" s="28"/>
      <c r="AB34" s="29"/>
      <c r="AC34" s="1">
        <v>11417</v>
      </c>
    </row>
    <row r="35" spans="1:29" x14ac:dyDescent="0.2">
      <c r="A35" s="30" t="s">
        <v>256</v>
      </c>
      <c r="B35" s="85" t="s">
        <v>286</v>
      </c>
      <c r="C35" s="22" t="s">
        <v>287</v>
      </c>
      <c r="D35" s="22"/>
      <c r="E35" s="22" t="s">
        <v>265</v>
      </c>
      <c r="F35" s="22"/>
      <c r="G35" s="22" t="s">
        <v>257</v>
      </c>
      <c r="H35" s="22"/>
      <c r="I35" s="22"/>
      <c r="J35" s="22"/>
      <c r="K35" s="22"/>
      <c r="L35" s="22"/>
      <c r="M35" s="22" t="s">
        <v>254</v>
      </c>
      <c r="N35" s="22"/>
      <c r="O35" s="22"/>
      <c r="P35" s="23"/>
      <c r="Q35" s="79"/>
      <c r="R35" s="29"/>
      <c r="S35" s="86" t="s">
        <v>251</v>
      </c>
      <c r="T35" s="78">
        <v>-3730</v>
      </c>
      <c r="U35" s="28">
        <v>-60</v>
      </c>
      <c r="V35" s="28">
        <v>-1053.46</v>
      </c>
      <c r="W35" s="28">
        <v>0</v>
      </c>
      <c r="X35" s="28"/>
      <c r="Y35" s="28"/>
      <c r="Z35" s="28"/>
      <c r="AA35" s="28"/>
      <c r="AB35" s="29"/>
    </row>
    <row r="36" spans="1:29" x14ac:dyDescent="0.2">
      <c r="A36" s="103" t="s">
        <v>189</v>
      </c>
      <c r="B36" s="85" t="s">
        <v>286</v>
      </c>
      <c r="C36" s="22" t="s">
        <v>287</v>
      </c>
      <c r="D36" s="22"/>
      <c r="E36" s="22" t="s">
        <v>265</v>
      </c>
      <c r="F36" s="22"/>
      <c r="G36" s="104" t="s">
        <v>235</v>
      </c>
      <c r="H36" s="22"/>
      <c r="I36" s="22"/>
      <c r="J36" s="22"/>
      <c r="K36" s="22"/>
      <c r="L36" s="22"/>
      <c r="M36" s="22" t="s">
        <v>254</v>
      </c>
      <c r="N36" s="22"/>
      <c r="O36" s="22"/>
      <c r="P36" s="23"/>
      <c r="Q36" s="79"/>
      <c r="R36" s="29"/>
      <c r="S36" s="86" t="s">
        <v>251</v>
      </c>
      <c r="T36" s="78">
        <v>8581620</v>
      </c>
      <c r="U36" s="28">
        <v>8956536</v>
      </c>
      <c r="V36" s="28">
        <v>6609420.04</v>
      </c>
      <c r="W36" s="28">
        <v>394025</v>
      </c>
      <c r="X36" s="28"/>
      <c r="Y36" s="28"/>
      <c r="Z36" s="28"/>
      <c r="AA36" s="28"/>
      <c r="AB36" s="29"/>
      <c r="AC36" s="1">
        <v>7847</v>
      </c>
    </row>
    <row r="37" spans="1:29" x14ac:dyDescent="0.2">
      <c r="A37" s="103" t="s">
        <v>190</v>
      </c>
      <c r="B37" s="85" t="s">
        <v>286</v>
      </c>
      <c r="C37" s="22" t="s">
        <v>287</v>
      </c>
      <c r="D37" s="22"/>
      <c r="E37" s="22" t="s">
        <v>265</v>
      </c>
      <c r="F37" s="22"/>
      <c r="G37" s="104" t="s">
        <v>234</v>
      </c>
      <c r="H37" s="22"/>
      <c r="I37" s="22"/>
      <c r="J37" s="22"/>
      <c r="K37" s="22"/>
      <c r="L37" s="22"/>
      <c r="M37" s="22" t="s">
        <v>254</v>
      </c>
      <c r="N37" s="22"/>
      <c r="O37" s="22"/>
      <c r="P37" s="23"/>
      <c r="Q37" s="79"/>
      <c r="R37" s="29"/>
      <c r="S37" s="86" t="s">
        <v>251</v>
      </c>
      <c r="T37" s="78">
        <v>19189830</v>
      </c>
      <c r="U37" s="28">
        <v>18658729</v>
      </c>
      <c r="V37" s="28">
        <v>14482235.77</v>
      </c>
      <c r="W37" s="28">
        <v>-1008321</v>
      </c>
      <c r="X37" s="28"/>
      <c r="Y37" s="28"/>
      <c r="Z37" s="28"/>
      <c r="AA37" s="28"/>
      <c r="AB37" s="29"/>
      <c r="AC37" s="1">
        <v>17132</v>
      </c>
    </row>
    <row r="38" spans="1:29" x14ac:dyDescent="0.2">
      <c r="A38" s="103" t="s">
        <v>325</v>
      </c>
      <c r="B38" s="85" t="s">
        <v>286</v>
      </c>
      <c r="C38" s="22" t="s">
        <v>287</v>
      </c>
      <c r="D38" s="22"/>
      <c r="E38" s="22" t="s">
        <v>265</v>
      </c>
      <c r="F38" s="22"/>
      <c r="G38" s="104" t="s">
        <v>238</v>
      </c>
      <c r="H38" s="22"/>
      <c r="I38" s="22"/>
      <c r="J38" s="22"/>
      <c r="K38" s="22"/>
      <c r="L38" s="22"/>
      <c r="M38" s="22" t="s">
        <v>254</v>
      </c>
      <c r="N38" s="22"/>
      <c r="O38" s="22"/>
      <c r="P38" s="23"/>
      <c r="Q38" s="79"/>
      <c r="R38" s="29"/>
      <c r="S38" s="86" t="s">
        <v>251</v>
      </c>
      <c r="T38" s="78">
        <v>37434860</v>
      </c>
      <c r="U38" s="28">
        <v>38281260</v>
      </c>
      <c r="V38" s="28">
        <v>29204105.129999999</v>
      </c>
      <c r="W38" s="28">
        <v>-249470</v>
      </c>
      <c r="X38" s="28"/>
      <c r="Y38" s="28"/>
      <c r="Z38" s="28"/>
      <c r="AA38" s="28"/>
      <c r="AB38" s="29"/>
      <c r="AC38" s="1">
        <v>31179</v>
      </c>
    </row>
    <row r="39" spans="1:29" x14ac:dyDescent="0.2">
      <c r="A39" s="103" t="s">
        <v>186</v>
      </c>
      <c r="B39" s="85" t="s">
        <v>286</v>
      </c>
      <c r="C39" s="22" t="s">
        <v>287</v>
      </c>
      <c r="D39" s="22"/>
      <c r="E39" s="22" t="s">
        <v>265</v>
      </c>
      <c r="F39" s="22"/>
      <c r="G39" s="104" t="s">
        <v>233</v>
      </c>
      <c r="H39" s="22"/>
      <c r="I39" s="22"/>
      <c r="J39" s="22"/>
      <c r="K39" s="22"/>
      <c r="L39" s="22"/>
      <c r="M39" s="22" t="s">
        <v>254</v>
      </c>
      <c r="N39" s="22"/>
      <c r="O39" s="22"/>
      <c r="P39" s="23"/>
      <c r="Q39" s="79"/>
      <c r="R39" s="29"/>
      <c r="S39" s="86" t="s">
        <v>251</v>
      </c>
      <c r="T39" s="78">
        <v>38913970</v>
      </c>
      <c r="U39" s="28">
        <v>38059683</v>
      </c>
      <c r="V39" s="28">
        <v>30684294.489999998</v>
      </c>
      <c r="W39" s="28">
        <v>-1361470</v>
      </c>
      <c r="X39" s="28"/>
      <c r="Y39" s="28"/>
      <c r="Z39" s="28"/>
      <c r="AA39" s="28"/>
      <c r="AB39" s="29"/>
      <c r="AC39" s="1">
        <v>33949</v>
      </c>
    </row>
    <row r="40" spans="1:29" x14ac:dyDescent="0.2">
      <c r="A40" s="103" t="s">
        <v>192</v>
      </c>
      <c r="B40" s="85" t="s">
        <v>286</v>
      </c>
      <c r="C40" s="22" t="s">
        <v>287</v>
      </c>
      <c r="D40" s="22"/>
      <c r="E40" s="22" t="s">
        <v>265</v>
      </c>
      <c r="F40" s="22"/>
      <c r="G40" s="104" t="s">
        <v>216</v>
      </c>
      <c r="H40" s="22"/>
      <c r="I40" s="22"/>
      <c r="J40" s="22"/>
      <c r="K40" s="22"/>
      <c r="L40" s="22"/>
      <c r="M40" s="22" t="s">
        <v>254</v>
      </c>
      <c r="N40" s="22"/>
      <c r="O40" s="22"/>
      <c r="P40" s="23"/>
      <c r="Q40" s="79"/>
      <c r="R40" s="29"/>
      <c r="S40" s="86" t="s">
        <v>251</v>
      </c>
      <c r="T40" s="78">
        <v>6637900</v>
      </c>
      <c r="U40" s="28">
        <v>6443399</v>
      </c>
      <c r="V40" s="28">
        <v>4620459.05</v>
      </c>
      <c r="W40" s="28">
        <v>1485</v>
      </c>
      <c r="X40" s="28"/>
      <c r="Y40" s="28"/>
      <c r="Z40" s="28"/>
      <c r="AA40" s="28"/>
      <c r="AB40" s="29"/>
      <c r="AC40" s="1">
        <v>5312</v>
      </c>
    </row>
    <row r="41" spans="1:29" x14ac:dyDescent="0.2">
      <c r="A41" s="103" t="s">
        <v>193</v>
      </c>
      <c r="B41" s="85" t="s">
        <v>286</v>
      </c>
      <c r="C41" s="22" t="s">
        <v>287</v>
      </c>
      <c r="D41" s="22"/>
      <c r="E41" s="22" t="s">
        <v>265</v>
      </c>
      <c r="F41" s="22"/>
      <c r="G41" s="104" t="s">
        <v>239</v>
      </c>
      <c r="H41" s="22"/>
      <c r="I41" s="22"/>
      <c r="J41" s="22"/>
      <c r="K41" s="22"/>
      <c r="L41" s="22"/>
      <c r="M41" s="22" t="s">
        <v>254</v>
      </c>
      <c r="N41" s="22"/>
      <c r="O41" s="22"/>
      <c r="P41" s="23"/>
      <c r="Q41" s="79"/>
      <c r="R41" s="29"/>
      <c r="S41" s="86" t="s">
        <v>251</v>
      </c>
      <c r="T41" s="78">
        <v>8201520</v>
      </c>
      <c r="U41" s="28">
        <v>9628119</v>
      </c>
      <c r="V41" s="28">
        <v>6659722.8600000003</v>
      </c>
      <c r="W41" s="28">
        <v>258518</v>
      </c>
      <c r="X41" s="28"/>
      <c r="Y41" s="28"/>
      <c r="Z41" s="28"/>
      <c r="AA41" s="28"/>
      <c r="AB41" s="29"/>
      <c r="AC41" s="1">
        <v>7682</v>
      </c>
    </row>
    <row r="42" spans="1:29" x14ac:dyDescent="0.2">
      <c r="A42" s="102" t="s">
        <v>170</v>
      </c>
      <c r="B42" s="85" t="s">
        <v>286</v>
      </c>
      <c r="C42" s="22" t="s">
        <v>287</v>
      </c>
      <c r="D42" s="22"/>
      <c r="E42" s="22" t="s">
        <v>265</v>
      </c>
      <c r="F42" s="22"/>
      <c r="G42" s="104" t="s">
        <v>214</v>
      </c>
      <c r="H42" s="22"/>
      <c r="I42" s="22"/>
      <c r="J42" s="22"/>
      <c r="K42" s="22"/>
      <c r="L42" s="22"/>
      <c r="M42" s="22" t="s">
        <v>254</v>
      </c>
      <c r="N42" s="22"/>
      <c r="O42" s="22"/>
      <c r="P42" s="23"/>
      <c r="Q42" s="79"/>
      <c r="R42" s="29"/>
      <c r="S42" s="86" t="s">
        <v>251</v>
      </c>
      <c r="T42" s="78">
        <v>51525100</v>
      </c>
      <c r="U42" s="28">
        <v>52659232</v>
      </c>
      <c r="V42" s="28">
        <v>41892948.899999999</v>
      </c>
      <c r="W42" s="28">
        <v>-652347</v>
      </c>
      <c r="X42" s="28"/>
      <c r="Y42" s="28"/>
      <c r="Z42" s="28"/>
      <c r="AA42" s="28"/>
      <c r="AB42" s="29"/>
      <c r="AC42" s="1">
        <v>49094</v>
      </c>
    </row>
    <row r="43" spans="1:29" x14ac:dyDescent="0.2">
      <c r="A43" s="103" t="s">
        <v>308</v>
      </c>
      <c r="B43" s="85" t="s">
        <v>286</v>
      </c>
      <c r="C43" s="22" t="s">
        <v>287</v>
      </c>
      <c r="D43" s="22"/>
      <c r="E43" s="22" t="s">
        <v>265</v>
      </c>
      <c r="F43" s="22"/>
      <c r="G43" s="104" t="s">
        <v>246</v>
      </c>
      <c r="H43" s="22"/>
      <c r="I43" s="22"/>
      <c r="J43" s="22"/>
      <c r="K43" s="22"/>
      <c r="L43" s="22"/>
      <c r="M43" s="22" t="s">
        <v>254</v>
      </c>
      <c r="N43" s="22"/>
      <c r="O43" s="22"/>
      <c r="P43" s="23"/>
      <c r="Q43" s="79"/>
      <c r="R43" s="29"/>
      <c r="S43" s="86" t="s">
        <v>251</v>
      </c>
      <c r="T43" s="78">
        <v>19813880</v>
      </c>
      <c r="U43" s="28">
        <v>21411888</v>
      </c>
      <c r="V43" s="28">
        <v>15886239.99</v>
      </c>
      <c r="W43" s="28">
        <v>736823</v>
      </c>
      <c r="X43" s="28"/>
      <c r="Y43" s="28"/>
      <c r="Z43" s="28"/>
      <c r="AA43" s="28"/>
      <c r="AB43" s="29"/>
      <c r="AC43" s="1">
        <v>18066</v>
      </c>
    </row>
    <row r="44" spans="1:29" x14ac:dyDescent="0.2">
      <c r="A44" s="103" t="s">
        <v>309</v>
      </c>
      <c r="B44" s="85" t="s">
        <v>286</v>
      </c>
      <c r="C44" s="22" t="s">
        <v>287</v>
      </c>
      <c r="D44" s="22"/>
      <c r="E44" s="22" t="s">
        <v>265</v>
      </c>
      <c r="F44" s="22"/>
      <c r="G44" s="104" t="s">
        <v>247</v>
      </c>
      <c r="H44" s="22"/>
      <c r="I44" s="22"/>
      <c r="J44" s="22"/>
      <c r="K44" s="22"/>
      <c r="L44" s="22"/>
      <c r="M44" s="22" t="s">
        <v>254</v>
      </c>
      <c r="N44" s="22"/>
      <c r="O44" s="22"/>
      <c r="P44" s="23"/>
      <c r="Q44" s="79"/>
      <c r="R44" s="29"/>
      <c r="S44" s="86" t="s">
        <v>251</v>
      </c>
      <c r="T44" s="78">
        <v>8755830</v>
      </c>
      <c r="U44" s="28">
        <v>9145561</v>
      </c>
      <c r="V44" s="28">
        <v>6569479.6799999997</v>
      </c>
      <c r="W44" s="28">
        <v>176030</v>
      </c>
      <c r="X44" s="28"/>
      <c r="Y44" s="28"/>
      <c r="Z44" s="28"/>
      <c r="AA44" s="28"/>
      <c r="AB44" s="29"/>
      <c r="AC44" s="1">
        <v>7796</v>
      </c>
    </row>
    <row r="45" spans="1:29" x14ac:dyDescent="0.2">
      <c r="A45" s="103" t="s">
        <v>187</v>
      </c>
      <c r="B45" s="85" t="s">
        <v>286</v>
      </c>
      <c r="C45" s="22" t="s">
        <v>287</v>
      </c>
      <c r="D45" s="22"/>
      <c r="E45" s="22" t="s">
        <v>265</v>
      </c>
      <c r="F45" s="22"/>
      <c r="G45" s="104" t="s">
        <v>236</v>
      </c>
      <c r="H45" s="22"/>
      <c r="I45" s="22"/>
      <c r="J45" s="22"/>
      <c r="K45" s="22"/>
      <c r="L45" s="22"/>
      <c r="M45" s="22" t="s">
        <v>254</v>
      </c>
      <c r="N45" s="22"/>
      <c r="O45" s="22"/>
      <c r="P45" s="23"/>
      <c r="Q45" s="79"/>
      <c r="R45" s="29"/>
      <c r="S45" s="86" t="s">
        <v>251</v>
      </c>
      <c r="T45" s="78">
        <v>10254460</v>
      </c>
      <c r="U45" s="28">
        <v>10115122</v>
      </c>
      <c r="V45" s="28">
        <v>8105353.9699999997</v>
      </c>
      <c r="W45" s="28">
        <v>-62252</v>
      </c>
      <c r="X45" s="28"/>
      <c r="Y45" s="28"/>
      <c r="Z45" s="28"/>
      <c r="AA45" s="28"/>
      <c r="AB45" s="29"/>
      <c r="AC45" s="1">
        <v>8607</v>
      </c>
    </row>
    <row r="46" spans="1:29" x14ac:dyDescent="0.2">
      <c r="A46" s="103" t="s">
        <v>188</v>
      </c>
      <c r="B46" s="85" t="s">
        <v>286</v>
      </c>
      <c r="C46" s="22" t="s">
        <v>287</v>
      </c>
      <c r="D46" s="22"/>
      <c r="E46" s="22" t="s">
        <v>265</v>
      </c>
      <c r="F46" s="22"/>
      <c r="G46" s="104" t="s">
        <v>237</v>
      </c>
      <c r="H46" s="22"/>
      <c r="I46" s="22"/>
      <c r="J46" s="22"/>
      <c r="K46" s="22"/>
      <c r="L46" s="22"/>
      <c r="M46" s="22" t="s">
        <v>254</v>
      </c>
      <c r="N46" s="22"/>
      <c r="O46" s="22"/>
      <c r="P46" s="23"/>
      <c r="Q46" s="79"/>
      <c r="R46" s="29"/>
      <c r="S46" s="86" t="s">
        <v>251</v>
      </c>
      <c r="T46" s="78">
        <v>30373080</v>
      </c>
      <c r="U46" s="28">
        <v>32856224</v>
      </c>
      <c r="V46" s="28">
        <v>23611045.050000001</v>
      </c>
      <c r="W46" s="28">
        <v>1824486</v>
      </c>
      <c r="X46" s="28"/>
      <c r="Y46" s="28"/>
      <c r="Z46" s="28"/>
      <c r="AA46" s="28"/>
      <c r="AB46" s="29"/>
      <c r="AC46" s="1">
        <v>29959</v>
      </c>
    </row>
    <row r="47" spans="1:29" x14ac:dyDescent="0.2">
      <c r="A47" s="103" t="s">
        <v>184</v>
      </c>
      <c r="B47" s="85" t="s">
        <v>286</v>
      </c>
      <c r="C47" s="22" t="s">
        <v>287</v>
      </c>
      <c r="D47" s="22"/>
      <c r="E47" s="22" t="s">
        <v>265</v>
      </c>
      <c r="F47" s="22"/>
      <c r="G47" s="104" t="s">
        <v>231</v>
      </c>
      <c r="H47" s="22"/>
      <c r="I47" s="22"/>
      <c r="J47" s="22"/>
      <c r="K47" s="22"/>
      <c r="L47" s="22"/>
      <c r="M47" s="22" t="s">
        <v>254</v>
      </c>
      <c r="N47" s="22"/>
      <c r="O47" s="22"/>
      <c r="P47" s="23"/>
      <c r="Q47" s="79"/>
      <c r="R47" s="29"/>
      <c r="S47" s="86" t="s">
        <v>251</v>
      </c>
      <c r="T47" s="78">
        <v>7489650</v>
      </c>
      <c r="U47" s="28">
        <v>7919734</v>
      </c>
      <c r="V47" s="28">
        <v>5822128.1900000004</v>
      </c>
      <c r="W47" s="28">
        <v>21738</v>
      </c>
      <c r="X47" s="28"/>
      <c r="Y47" s="28"/>
      <c r="Z47" s="28"/>
      <c r="AA47" s="28"/>
      <c r="AB47" s="29"/>
      <c r="AC47" s="1">
        <v>6754</v>
      </c>
    </row>
    <row r="48" spans="1:29" x14ac:dyDescent="0.2">
      <c r="A48" s="102" t="s">
        <v>173</v>
      </c>
      <c r="B48" s="85" t="s">
        <v>286</v>
      </c>
      <c r="C48" s="22" t="s">
        <v>287</v>
      </c>
      <c r="D48" s="22"/>
      <c r="E48" s="22" t="s">
        <v>265</v>
      </c>
      <c r="F48" s="22"/>
      <c r="G48" s="104" t="s">
        <v>217</v>
      </c>
      <c r="H48" s="22"/>
      <c r="I48" s="22"/>
      <c r="J48" s="22"/>
      <c r="K48" s="22"/>
      <c r="L48" s="22"/>
      <c r="M48" s="22" t="s">
        <v>254</v>
      </c>
      <c r="N48" s="22"/>
      <c r="O48" s="22"/>
      <c r="P48" s="23"/>
      <c r="Q48" s="79"/>
      <c r="R48" s="29"/>
      <c r="S48" s="86" t="s">
        <v>251</v>
      </c>
      <c r="T48" s="78">
        <v>9179790</v>
      </c>
      <c r="U48" s="28">
        <v>9536536</v>
      </c>
      <c r="V48" s="28">
        <v>6959594.8099999996</v>
      </c>
      <c r="W48" s="28">
        <v>555297</v>
      </c>
      <c r="X48" s="28"/>
      <c r="Y48" s="28"/>
      <c r="Z48" s="28"/>
      <c r="AA48" s="28"/>
      <c r="AB48" s="29"/>
      <c r="AC48" s="1">
        <v>7787</v>
      </c>
    </row>
    <row r="49" spans="1:29" x14ac:dyDescent="0.2">
      <c r="A49" s="102" t="s">
        <v>171</v>
      </c>
      <c r="B49" s="85" t="s">
        <v>286</v>
      </c>
      <c r="C49" s="22" t="s">
        <v>287</v>
      </c>
      <c r="D49" s="22"/>
      <c r="E49" s="22" t="s">
        <v>265</v>
      </c>
      <c r="F49" s="22"/>
      <c r="G49" s="104" t="s">
        <v>215</v>
      </c>
      <c r="H49" s="22"/>
      <c r="I49" s="22"/>
      <c r="J49" s="22"/>
      <c r="K49" s="22"/>
      <c r="L49" s="22"/>
      <c r="M49" s="22" t="s">
        <v>254</v>
      </c>
      <c r="N49" s="22"/>
      <c r="O49" s="22"/>
      <c r="P49" s="23"/>
      <c r="Q49" s="79"/>
      <c r="R49" s="29"/>
      <c r="S49" s="86" t="s">
        <v>251</v>
      </c>
      <c r="T49" s="78">
        <v>35924580</v>
      </c>
      <c r="U49" s="28">
        <v>37887589</v>
      </c>
      <c r="V49" s="28">
        <v>30229791.969999999</v>
      </c>
      <c r="W49" s="28">
        <v>-826301</v>
      </c>
      <c r="X49" s="28"/>
      <c r="Y49" s="28"/>
      <c r="Z49" s="28"/>
      <c r="AA49" s="28"/>
      <c r="AB49" s="29"/>
      <c r="AC49" s="1">
        <v>34811</v>
      </c>
    </row>
    <row r="50" spans="1:29" x14ac:dyDescent="0.2">
      <c r="A50" s="102" t="s">
        <v>172</v>
      </c>
      <c r="B50" s="85" t="s">
        <v>286</v>
      </c>
      <c r="C50" s="22" t="s">
        <v>287</v>
      </c>
      <c r="D50" s="22"/>
      <c r="E50" s="22" t="s">
        <v>265</v>
      </c>
      <c r="F50" s="22"/>
      <c r="G50" s="104" t="s">
        <v>213</v>
      </c>
      <c r="H50" s="22"/>
      <c r="I50" s="22"/>
      <c r="J50" s="22"/>
      <c r="K50" s="22"/>
      <c r="L50" s="22"/>
      <c r="M50" s="22" t="s">
        <v>254</v>
      </c>
      <c r="N50" s="22"/>
      <c r="O50" s="22"/>
      <c r="P50" s="23"/>
      <c r="Q50" s="79"/>
      <c r="R50" s="29"/>
      <c r="S50" s="86" t="s">
        <v>251</v>
      </c>
      <c r="T50" s="78">
        <v>32407600</v>
      </c>
      <c r="U50" s="28">
        <v>33399733</v>
      </c>
      <c r="V50" s="28">
        <v>24341603.09</v>
      </c>
      <c r="W50" s="28">
        <v>-22872</v>
      </c>
      <c r="X50" s="28"/>
      <c r="Y50" s="28"/>
      <c r="Z50" s="28"/>
      <c r="AA50" s="28"/>
      <c r="AB50" s="29"/>
      <c r="AC50" s="1">
        <v>28850</v>
      </c>
    </row>
    <row r="51" spans="1:29" x14ac:dyDescent="0.2">
      <c r="A51" s="103" t="s">
        <v>199</v>
      </c>
      <c r="B51" s="85" t="s">
        <v>286</v>
      </c>
      <c r="C51" s="22" t="s">
        <v>287</v>
      </c>
      <c r="D51" s="22"/>
      <c r="E51" s="22" t="s">
        <v>265</v>
      </c>
      <c r="F51" s="22"/>
      <c r="G51" s="104" t="s">
        <v>248</v>
      </c>
      <c r="H51" s="22"/>
      <c r="I51" s="22"/>
      <c r="J51" s="22"/>
      <c r="K51" s="22"/>
      <c r="L51" s="22"/>
      <c r="M51" s="22" t="s">
        <v>254</v>
      </c>
      <c r="N51" s="22"/>
      <c r="O51" s="22"/>
      <c r="P51" s="23"/>
      <c r="Q51" s="79"/>
      <c r="R51" s="29"/>
      <c r="S51" s="86" t="s">
        <v>251</v>
      </c>
      <c r="T51" s="78">
        <v>10061680</v>
      </c>
      <c r="U51" s="28">
        <v>11810522</v>
      </c>
      <c r="V51" s="28">
        <v>7591738.7699999996</v>
      </c>
      <c r="W51" s="28">
        <v>1301512</v>
      </c>
      <c r="X51" s="28"/>
      <c r="Y51" s="28"/>
      <c r="Z51" s="28"/>
      <c r="AA51" s="28"/>
      <c r="AB51" s="29"/>
      <c r="AC51" s="1">
        <v>8969</v>
      </c>
    </row>
    <row r="52" spans="1:29" x14ac:dyDescent="0.2">
      <c r="A52" s="103" t="s">
        <v>324</v>
      </c>
      <c r="B52" s="85" t="s">
        <v>286</v>
      </c>
      <c r="C52" s="22" t="s">
        <v>287</v>
      </c>
      <c r="D52" s="22"/>
      <c r="E52" s="22" t="s">
        <v>265</v>
      </c>
      <c r="F52" s="22"/>
      <c r="G52" s="104" t="s">
        <v>245</v>
      </c>
      <c r="H52" s="22"/>
      <c r="I52" s="22"/>
      <c r="J52" s="22"/>
      <c r="K52" s="22"/>
      <c r="L52" s="22"/>
      <c r="M52" s="22" t="s">
        <v>254</v>
      </c>
      <c r="N52" s="22"/>
      <c r="O52" s="22"/>
      <c r="P52" s="23"/>
      <c r="Q52" s="79"/>
      <c r="R52" s="29"/>
      <c r="S52" s="86" t="s">
        <v>251</v>
      </c>
      <c r="T52" s="78">
        <v>9308160</v>
      </c>
      <c r="U52" s="28">
        <v>9573784</v>
      </c>
      <c r="V52" s="28">
        <v>6100906.29</v>
      </c>
      <c r="W52" s="28">
        <v>605811</v>
      </c>
      <c r="X52" s="28"/>
      <c r="Y52" s="28"/>
      <c r="Z52" s="28"/>
      <c r="AA52" s="28"/>
      <c r="AB52" s="29"/>
    </row>
    <row r="53" spans="1:29" x14ac:dyDescent="0.2">
      <c r="A53" s="30" t="s">
        <v>260</v>
      </c>
      <c r="B53" s="85" t="s">
        <v>286</v>
      </c>
      <c r="C53" s="22" t="s">
        <v>287</v>
      </c>
      <c r="D53" s="22"/>
      <c r="E53" s="22" t="s">
        <v>265</v>
      </c>
      <c r="F53" s="22"/>
      <c r="G53" s="22" t="s">
        <v>261</v>
      </c>
      <c r="H53" s="22"/>
      <c r="I53" s="22"/>
      <c r="J53" s="22"/>
      <c r="K53" s="22"/>
      <c r="L53" s="22"/>
      <c r="M53" s="22" t="s">
        <v>254</v>
      </c>
      <c r="N53" s="22"/>
      <c r="O53" s="22"/>
      <c r="P53" s="23"/>
      <c r="Q53" s="79"/>
      <c r="R53" s="29"/>
      <c r="S53" s="86" t="s">
        <v>251</v>
      </c>
      <c r="T53" s="78">
        <v>11971390</v>
      </c>
      <c r="U53" s="149">
        <v>15058549</v>
      </c>
      <c r="V53" s="28">
        <v>11969614.26</v>
      </c>
      <c r="W53" s="28">
        <v>0</v>
      </c>
      <c r="X53" s="28"/>
      <c r="Y53" s="28"/>
      <c r="Z53" s="28"/>
      <c r="AA53" s="28"/>
      <c r="AB53" s="29"/>
    </row>
    <row r="54" spans="1:29" x14ac:dyDescent="0.2">
      <c r="A54" s="30" t="s">
        <v>258</v>
      </c>
      <c r="B54" s="85" t="s">
        <v>286</v>
      </c>
      <c r="C54" s="22" t="s">
        <v>287</v>
      </c>
      <c r="D54" s="22"/>
      <c r="E54" s="22" t="s">
        <v>265</v>
      </c>
      <c r="F54" s="22"/>
      <c r="G54" s="22" t="s">
        <v>262</v>
      </c>
      <c r="H54" s="22"/>
      <c r="I54" s="22"/>
      <c r="J54" s="22"/>
      <c r="K54" s="22"/>
      <c r="L54" s="22"/>
      <c r="M54" s="22" t="s">
        <v>254</v>
      </c>
      <c r="N54" s="22"/>
      <c r="O54" s="22"/>
      <c r="P54" s="23"/>
      <c r="Q54" s="79"/>
      <c r="R54" s="29"/>
      <c r="S54" s="86" t="s">
        <v>251</v>
      </c>
      <c r="T54" s="78">
        <v>5478120</v>
      </c>
      <c r="U54" s="149">
        <v>6538995</v>
      </c>
      <c r="V54" s="28">
        <v>4309496.78</v>
      </c>
      <c r="W54" s="28">
        <v>244261</v>
      </c>
      <c r="X54" s="28"/>
      <c r="Y54" s="28"/>
      <c r="Z54" s="28"/>
      <c r="AA54" s="28"/>
      <c r="AB54" s="29"/>
    </row>
    <row r="55" spans="1:29" x14ac:dyDescent="0.2">
      <c r="A55" s="103" t="s">
        <v>320</v>
      </c>
      <c r="B55" s="85" t="s">
        <v>286</v>
      </c>
      <c r="C55" s="22" t="s">
        <v>287</v>
      </c>
      <c r="D55" s="22"/>
      <c r="E55" s="22" t="s">
        <v>265</v>
      </c>
      <c r="F55" s="22"/>
      <c r="G55" s="104" t="s">
        <v>264</v>
      </c>
      <c r="H55" s="104" t="s">
        <v>275</v>
      </c>
      <c r="I55" s="22"/>
      <c r="J55" s="22"/>
      <c r="K55" s="22"/>
      <c r="L55" s="22"/>
      <c r="M55" s="22" t="s">
        <v>254</v>
      </c>
      <c r="N55" s="22"/>
      <c r="O55" s="22"/>
      <c r="P55" s="23"/>
      <c r="Q55" s="79"/>
      <c r="R55" s="29"/>
      <c r="S55" s="86" t="s">
        <v>251</v>
      </c>
      <c r="T55" s="78">
        <v>6710160</v>
      </c>
      <c r="U55" s="149">
        <v>7406225</v>
      </c>
      <c r="V55" s="28">
        <v>3013067.99</v>
      </c>
      <c r="W55" s="28">
        <v>667808</v>
      </c>
      <c r="X55" s="28"/>
      <c r="Y55" s="28"/>
      <c r="Z55" s="28"/>
      <c r="AA55" s="28"/>
      <c r="AB55" s="29"/>
    </row>
    <row r="56" spans="1:29" x14ac:dyDescent="0.2">
      <c r="A56" s="103" t="s">
        <v>321</v>
      </c>
      <c r="B56" s="85" t="s">
        <v>286</v>
      </c>
      <c r="C56" s="22" t="s">
        <v>287</v>
      </c>
      <c r="D56" s="22"/>
      <c r="E56" s="22" t="s">
        <v>265</v>
      </c>
      <c r="F56" s="22"/>
      <c r="G56" s="104" t="s">
        <v>264</v>
      </c>
      <c r="H56" s="104" t="s">
        <v>278</v>
      </c>
      <c r="I56" s="22"/>
      <c r="J56" s="22"/>
      <c r="K56" s="22"/>
      <c r="L56" s="22"/>
      <c r="M56" s="22" t="s">
        <v>254</v>
      </c>
      <c r="N56" s="22"/>
      <c r="O56" s="22"/>
      <c r="P56" s="23"/>
      <c r="Q56" s="79"/>
      <c r="R56" s="29"/>
      <c r="S56" s="86" t="s">
        <v>251</v>
      </c>
      <c r="T56" s="78">
        <v>5908200</v>
      </c>
      <c r="U56" s="149">
        <v>7466138</v>
      </c>
      <c r="V56" s="28">
        <v>5450351.8099999996</v>
      </c>
      <c r="W56" s="28">
        <v>807875</v>
      </c>
      <c r="X56" s="28"/>
      <c r="Y56" s="28"/>
      <c r="Z56" s="28"/>
      <c r="AA56" s="28"/>
      <c r="AB56" s="29"/>
    </row>
    <row r="57" spans="1:29" x14ac:dyDescent="0.2">
      <c r="A57" s="103" t="s">
        <v>322</v>
      </c>
      <c r="B57" s="85" t="s">
        <v>286</v>
      </c>
      <c r="C57" s="22" t="s">
        <v>287</v>
      </c>
      <c r="D57" s="22"/>
      <c r="E57" s="22" t="s">
        <v>265</v>
      </c>
      <c r="F57" s="22"/>
      <c r="G57" s="104" t="s">
        <v>264</v>
      </c>
      <c r="H57" s="104" t="s">
        <v>279</v>
      </c>
      <c r="I57" s="22"/>
      <c r="J57" s="22"/>
      <c r="K57" s="22"/>
      <c r="L57" s="22"/>
      <c r="M57" s="22" t="s">
        <v>254</v>
      </c>
      <c r="N57" s="22"/>
      <c r="O57" s="22"/>
      <c r="P57" s="23"/>
      <c r="Q57" s="79"/>
      <c r="R57" s="29"/>
      <c r="S57" s="86" t="s">
        <v>251</v>
      </c>
      <c r="T57" s="78">
        <v>1496570</v>
      </c>
      <c r="U57" s="149">
        <v>1557499</v>
      </c>
      <c r="V57" s="28">
        <v>1059388.0900000001</v>
      </c>
      <c r="W57" s="28">
        <v>139453</v>
      </c>
      <c r="X57" s="28"/>
      <c r="Y57" s="28"/>
      <c r="Z57" s="28"/>
      <c r="AA57" s="28"/>
      <c r="AB57" s="29"/>
    </row>
    <row r="58" spans="1:29" x14ac:dyDescent="0.2">
      <c r="A58" s="103" t="s">
        <v>323</v>
      </c>
      <c r="B58" s="85" t="s">
        <v>286</v>
      </c>
      <c r="C58" s="22" t="s">
        <v>287</v>
      </c>
      <c r="D58" s="22"/>
      <c r="E58" s="22" t="s">
        <v>265</v>
      </c>
      <c r="F58" s="22"/>
      <c r="G58" s="104" t="s">
        <v>264</v>
      </c>
      <c r="H58" s="104" t="s">
        <v>281</v>
      </c>
      <c r="I58" s="22"/>
      <c r="J58" s="22"/>
      <c r="K58" s="22"/>
      <c r="L58" s="22"/>
      <c r="M58" s="22" t="s">
        <v>254</v>
      </c>
      <c r="N58" s="22"/>
      <c r="O58" s="22"/>
      <c r="P58" s="23"/>
      <c r="Q58" s="79"/>
      <c r="R58" s="29"/>
      <c r="S58" s="86" t="s">
        <v>251</v>
      </c>
      <c r="T58" s="78">
        <v>0</v>
      </c>
      <c r="U58" s="149">
        <v>257135</v>
      </c>
      <c r="V58" s="28">
        <v>181667.26</v>
      </c>
      <c r="W58" s="28">
        <v>0</v>
      </c>
      <c r="X58" s="28"/>
      <c r="Y58" s="28"/>
      <c r="Z58" s="28"/>
      <c r="AA58" s="28"/>
      <c r="AB58" s="29"/>
    </row>
    <row r="59" spans="1:29" ht="12" customHeight="1" x14ac:dyDescent="0.2">
      <c r="A59" s="103" t="s">
        <v>177</v>
      </c>
      <c r="B59" s="85" t="s">
        <v>286</v>
      </c>
      <c r="C59" s="22" t="s">
        <v>287</v>
      </c>
      <c r="D59" s="22"/>
      <c r="E59" s="22" t="s">
        <v>265</v>
      </c>
      <c r="F59" s="22"/>
      <c r="G59" s="104" t="s">
        <v>219</v>
      </c>
      <c r="H59" s="22"/>
      <c r="I59" s="22"/>
      <c r="J59" s="22"/>
      <c r="K59" s="22"/>
      <c r="L59" s="22"/>
      <c r="M59" s="22" t="s">
        <v>254</v>
      </c>
      <c r="N59" s="22"/>
      <c r="O59" s="22"/>
      <c r="P59" s="23"/>
      <c r="Q59" s="79"/>
      <c r="R59" s="29"/>
      <c r="S59" s="86" t="s">
        <v>251</v>
      </c>
      <c r="T59" s="78">
        <v>-4980260</v>
      </c>
      <c r="U59" s="149">
        <v>-2934107</v>
      </c>
      <c r="V59" s="28">
        <v>0</v>
      </c>
      <c r="W59" s="28">
        <v>2018762</v>
      </c>
      <c r="X59" s="28"/>
      <c r="Y59" s="28"/>
      <c r="Z59" s="28"/>
      <c r="AA59" s="28"/>
      <c r="AB59" s="29"/>
    </row>
    <row r="60" spans="1:29" x14ac:dyDescent="0.2">
      <c r="A60" s="103" t="s">
        <v>179</v>
      </c>
      <c r="B60" s="85" t="s">
        <v>286</v>
      </c>
      <c r="C60" s="22" t="s">
        <v>287</v>
      </c>
      <c r="D60" s="22"/>
      <c r="E60" s="22" t="s">
        <v>265</v>
      </c>
      <c r="F60" s="22"/>
      <c r="G60" s="104" t="s">
        <v>222</v>
      </c>
      <c r="H60" s="22"/>
      <c r="I60" s="22"/>
      <c r="J60" s="22"/>
      <c r="K60" s="22"/>
      <c r="L60" s="22"/>
      <c r="M60" s="22" t="s">
        <v>254</v>
      </c>
      <c r="N60" s="22"/>
      <c r="O60" s="22"/>
      <c r="P60" s="23"/>
      <c r="Q60" s="79"/>
      <c r="R60" s="29"/>
      <c r="S60" s="86" t="s">
        <v>251</v>
      </c>
      <c r="T60" s="78">
        <v>78860</v>
      </c>
      <c r="U60" s="149">
        <v>78426</v>
      </c>
      <c r="V60" s="28">
        <v>67538.8</v>
      </c>
      <c r="W60" s="28">
        <v>0</v>
      </c>
      <c r="X60" s="28"/>
      <c r="Y60" s="28"/>
      <c r="Z60" s="28"/>
      <c r="AA60" s="28"/>
      <c r="AB60" s="29"/>
    </row>
    <row r="61" spans="1:29" x14ac:dyDescent="0.2">
      <c r="A61" s="30"/>
      <c r="B61" s="85"/>
      <c r="C61" s="22"/>
      <c r="D61" s="22"/>
      <c r="E61" s="22"/>
      <c r="F61" s="22"/>
      <c r="G61" s="22"/>
      <c r="H61" s="22"/>
      <c r="I61" s="22"/>
      <c r="J61" s="22"/>
      <c r="K61" s="22"/>
      <c r="L61" s="22"/>
      <c r="M61" s="22"/>
      <c r="N61" s="22"/>
      <c r="O61" s="22"/>
      <c r="P61" s="23"/>
      <c r="Q61" s="79"/>
      <c r="R61" s="29"/>
      <c r="S61" s="86"/>
      <c r="T61" s="78"/>
      <c r="U61" s="28"/>
      <c r="V61" s="28"/>
      <c r="W61" s="28"/>
      <c r="X61" s="28"/>
      <c r="Y61" s="28"/>
      <c r="Z61" s="28"/>
      <c r="AA61" s="28"/>
      <c r="AB61" s="29"/>
    </row>
    <row r="62" spans="1:29" x14ac:dyDescent="0.2">
      <c r="A62" s="150" t="s">
        <v>288</v>
      </c>
      <c r="B62" s="85"/>
      <c r="C62" s="22"/>
      <c r="D62" s="22"/>
      <c r="E62" s="22"/>
      <c r="F62" s="22"/>
      <c r="G62" s="22"/>
      <c r="H62" s="22"/>
      <c r="I62" s="22"/>
      <c r="J62" s="22"/>
      <c r="K62" s="22"/>
      <c r="L62" s="22"/>
      <c r="M62" s="22"/>
      <c r="N62" s="22"/>
      <c r="O62" s="22"/>
      <c r="P62" s="23"/>
      <c r="Q62" s="79"/>
      <c r="R62" s="29"/>
      <c r="S62" s="86"/>
      <c r="T62" s="78"/>
      <c r="U62" s="28"/>
      <c r="V62" s="28"/>
      <c r="W62" s="28"/>
      <c r="X62" s="28"/>
      <c r="Y62" s="28"/>
      <c r="Z62" s="28"/>
      <c r="AA62" s="28"/>
      <c r="AB62" s="29"/>
    </row>
    <row r="63" spans="1:29" x14ac:dyDescent="0.2">
      <c r="A63" s="102" t="s">
        <v>174</v>
      </c>
      <c r="B63" s="85" t="s">
        <v>286</v>
      </c>
      <c r="C63" s="22" t="s">
        <v>278</v>
      </c>
      <c r="D63" s="22"/>
      <c r="E63" s="22" t="s">
        <v>265</v>
      </c>
      <c r="F63" s="22"/>
      <c r="G63" s="104" t="s">
        <v>218</v>
      </c>
      <c r="H63" s="22"/>
      <c r="I63" s="22"/>
      <c r="J63" s="22"/>
      <c r="K63" s="22"/>
      <c r="L63" s="22"/>
      <c r="M63" s="22" t="s">
        <v>254</v>
      </c>
      <c r="N63" s="22"/>
      <c r="O63" s="22"/>
      <c r="P63" s="23"/>
      <c r="Q63" s="79"/>
      <c r="R63" s="29"/>
      <c r="S63" s="86" t="s">
        <v>251</v>
      </c>
      <c r="T63" s="78">
        <v>13986180</v>
      </c>
      <c r="U63" s="28">
        <v>11974059</v>
      </c>
      <c r="V63" s="28">
        <v>9101185.6999999993</v>
      </c>
      <c r="W63" s="28">
        <v>0</v>
      </c>
      <c r="X63" s="28"/>
      <c r="Y63" s="28"/>
      <c r="Z63" s="28"/>
      <c r="AA63" s="28"/>
      <c r="AB63" s="29"/>
    </row>
    <row r="64" spans="1:29" x14ac:dyDescent="0.2">
      <c r="A64" s="103" t="s">
        <v>326</v>
      </c>
      <c r="B64" s="85" t="s">
        <v>286</v>
      </c>
      <c r="C64" s="22" t="s">
        <v>278</v>
      </c>
      <c r="D64" s="22"/>
      <c r="E64" s="22" t="s">
        <v>265</v>
      </c>
      <c r="F64" s="22"/>
      <c r="G64" s="104" t="s">
        <v>264</v>
      </c>
      <c r="H64" s="104" t="s">
        <v>275</v>
      </c>
      <c r="I64" s="22"/>
      <c r="J64" s="22"/>
      <c r="K64" s="22"/>
      <c r="L64" s="22"/>
      <c r="M64" s="22" t="s">
        <v>254</v>
      </c>
      <c r="N64" s="22"/>
      <c r="O64" s="22"/>
      <c r="P64" s="23"/>
      <c r="Q64" s="79"/>
      <c r="R64" s="29"/>
      <c r="S64" s="86" t="s">
        <v>251</v>
      </c>
      <c r="T64" s="78">
        <v>3878180</v>
      </c>
      <c r="U64" s="28">
        <v>6544981</v>
      </c>
      <c r="V64" s="28">
        <v>4729555.6900000004</v>
      </c>
      <c r="W64" s="28">
        <v>545532</v>
      </c>
      <c r="X64" s="28"/>
      <c r="Y64" s="28"/>
      <c r="Z64" s="28"/>
      <c r="AA64" s="28"/>
      <c r="AB64" s="29"/>
    </row>
    <row r="65" spans="1:28" x14ac:dyDescent="0.2">
      <c r="A65" s="103" t="s">
        <v>327</v>
      </c>
      <c r="B65" s="85" t="s">
        <v>286</v>
      </c>
      <c r="C65" s="22" t="s">
        <v>278</v>
      </c>
      <c r="D65" s="22"/>
      <c r="E65" s="22" t="s">
        <v>265</v>
      </c>
      <c r="F65" s="22"/>
      <c r="G65" s="104" t="s">
        <v>264</v>
      </c>
      <c r="H65" s="104" t="s">
        <v>281</v>
      </c>
      <c r="I65" s="22"/>
      <c r="J65" s="22"/>
      <c r="K65" s="22"/>
      <c r="L65" s="22"/>
      <c r="M65" s="22" t="s">
        <v>254</v>
      </c>
      <c r="N65" s="22"/>
      <c r="O65" s="22"/>
      <c r="P65" s="23"/>
      <c r="Q65" s="79"/>
      <c r="R65" s="29"/>
      <c r="S65" s="86" t="s">
        <v>251</v>
      </c>
      <c r="T65" s="78">
        <v>53130</v>
      </c>
      <c r="U65" s="28">
        <v>40867</v>
      </c>
      <c r="V65" s="28">
        <v>19500.240000000002</v>
      </c>
      <c r="W65" s="28">
        <v>0</v>
      </c>
      <c r="X65" s="28"/>
      <c r="Y65" s="28"/>
      <c r="Z65" s="28"/>
      <c r="AA65" s="28"/>
      <c r="AB65" s="29"/>
    </row>
    <row r="66" spans="1:28" x14ac:dyDescent="0.2">
      <c r="A66" s="102" t="s">
        <v>300</v>
      </c>
      <c r="B66" s="85" t="s">
        <v>286</v>
      </c>
      <c r="C66" s="22" t="s">
        <v>278</v>
      </c>
      <c r="D66" s="22"/>
      <c r="E66" s="22" t="s">
        <v>265</v>
      </c>
      <c r="F66" s="22"/>
      <c r="G66" s="104" t="s">
        <v>261</v>
      </c>
      <c r="H66" s="104"/>
      <c r="I66" s="22"/>
      <c r="J66" s="22"/>
      <c r="K66" s="22"/>
      <c r="L66" s="22"/>
      <c r="M66" s="22" t="s">
        <v>254</v>
      </c>
      <c r="N66" s="22"/>
      <c r="O66" s="22"/>
      <c r="P66" s="23"/>
      <c r="Q66" s="79"/>
      <c r="R66" s="29"/>
      <c r="S66" s="86" t="s">
        <v>251</v>
      </c>
      <c r="T66" s="78">
        <v>5670</v>
      </c>
      <c r="U66" s="28">
        <v>5639</v>
      </c>
      <c r="V66" s="28">
        <v>59497.45</v>
      </c>
      <c r="W66" s="28">
        <v>0</v>
      </c>
      <c r="X66" s="28"/>
      <c r="Y66" s="28"/>
      <c r="Z66" s="28"/>
      <c r="AA66" s="28"/>
      <c r="AB66" s="29"/>
    </row>
    <row r="67" spans="1:28" x14ac:dyDescent="0.2">
      <c r="A67" s="30"/>
      <c r="B67" s="85"/>
      <c r="C67" s="22"/>
      <c r="D67" s="22"/>
      <c r="E67" s="22"/>
      <c r="F67" s="22"/>
      <c r="G67" s="22"/>
      <c r="H67" s="22"/>
      <c r="I67" s="22"/>
      <c r="J67" s="22"/>
      <c r="K67" s="22"/>
      <c r="L67" s="22"/>
      <c r="M67" s="22"/>
      <c r="N67" s="22"/>
      <c r="O67" s="22"/>
      <c r="P67" s="23"/>
      <c r="Q67" s="79"/>
      <c r="R67" s="29"/>
      <c r="S67" s="86"/>
      <c r="T67" s="78"/>
      <c r="U67" s="28"/>
      <c r="V67" s="28"/>
      <c r="W67" s="28"/>
      <c r="X67" s="28"/>
      <c r="Y67" s="28"/>
      <c r="Z67" s="28"/>
      <c r="AA67" s="28"/>
      <c r="AB67" s="29"/>
    </row>
    <row r="68" spans="1:28" x14ac:dyDescent="0.2">
      <c r="A68" s="150" t="s">
        <v>289</v>
      </c>
      <c r="B68" s="85"/>
      <c r="C68" s="22"/>
      <c r="D68" s="22"/>
      <c r="E68" s="22"/>
      <c r="F68" s="22"/>
      <c r="G68" s="22"/>
      <c r="H68" s="22"/>
      <c r="I68" s="22"/>
      <c r="J68" s="22"/>
      <c r="K68" s="22"/>
      <c r="L68" s="22"/>
      <c r="M68" s="22"/>
      <c r="N68" s="22"/>
      <c r="O68" s="22"/>
      <c r="P68" s="23"/>
      <c r="Q68" s="79"/>
      <c r="R68" s="29"/>
      <c r="S68" s="86"/>
      <c r="T68" s="78"/>
      <c r="U68" s="28"/>
      <c r="V68" s="28"/>
      <c r="W68" s="28"/>
      <c r="X68" s="28"/>
      <c r="Y68" s="28"/>
      <c r="Z68" s="28"/>
      <c r="AA68" s="28"/>
      <c r="AB68" s="29"/>
    </row>
    <row r="69" spans="1:28" x14ac:dyDescent="0.2">
      <c r="A69" s="30"/>
      <c r="B69" s="85"/>
      <c r="C69" s="22"/>
      <c r="D69" s="22"/>
      <c r="E69" s="22"/>
      <c r="F69" s="22"/>
      <c r="G69" s="22"/>
      <c r="H69" s="22"/>
      <c r="I69" s="22"/>
      <c r="J69" s="22"/>
      <c r="K69" s="22"/>
      <c r="L69" s="22"/>
      <c r="M69" s="22"/>
      <c r="N69" s="22"/>
      <c r="O69" s="22"/>
      <c r="P69" s="23"/>
      <c r="Q69" s="79"/>
      <c r="R69" s="29"/>
      <c r="S69" s="86"/>
      <c r="T69" s="78"/>
      <c r="U69" s="28"/>
      <c r="V69" s="28"/>
      <c r="W69" s="28"/>
      <c r="X69" s="28"/>
      <c r="Y69" s="28"/>
      <c r="Z69" s="28"/>
      <c r="AA69" s="28"/>
      <c r="AB69" s="29"/>
    </row>
    <row r="70" spans="1:28" x14ac:dyDescent="0.2">
      <c r="A70" s="102" t="s">
        <v>172</v>
      </c>
      <c r="B70" s="85" t="s">
        <v>286</v>
      </c>
      <c r="C70" s="22" t="s">
        <v>292</v>
      </c>
      <c r="D70" s="22"/>
      <c r="E70" s="22" t="s">
        <v>265</v>
      </c>
      <c r="F70" s="22"/>
      <c r="G70" s="104" t="s">
        <v>213</v>
      </c>
      <c r="H70" s="22"/>
      <c r="I70" s="22"/>
      <c r="J70" s="22"/>
      <c r="K70" s="22"/>
      <c r="L70" s="22"/>
      <c r="M70" s="22" t="s">
        <v>254</v>
      </c>
      <c r="N70" s="22"/>
      <c r="O70" s="22"/>
      <c r="P70" s="23"/>
      <c r="Q70" s="79"/>
      <c r="R70" s="29"/>
      <c r="S70" s="86" t="s">
        <v>251</v>
      </c>
      <c r="T70" s="78">
        <v>469560</v>
      </c>
      <c r="U70" s="149">
        <v>494389</v>
      </c>
      <c r="V70" s="28">
        <v>296104.28999999998</v>
      </c>
      <c r="W70" s="28">
        <v>34557</v>
      </c>
      <c r="X70" s="28"/>
      <c r="Y70" s="28"/>
      <c r="Z70" s="28"/>
      <c r="AA70" s="28"/>
      <c r="AB70" s="29"/>
    </row>
    <row r="71" spans="1:28" x14ac:dyDescent="0.2">
      <c r="A71" s="102" t="s">
        <v>170</v>
      </c>
      <c r="B71" s="85" t="s">
        <v>286</v>
      </c>
      <c r="C71" s="22" t="s">
        <v>292</v>
      </c>
      <c r="D71" s="22"/>
      <c r="E71" s="22" t="s">
        <v>265</v>
      </c>
      <c r="F71" s="22"/>
      <c r="G71" s="104" t="s">
        <v>214</v>
      </c>
      <c r="H71" s="22"/>
      <c r="I71" s="22"/>
      <c r="J71" s="22"/>
      <c r="K71" s="22"/>
      <c r="L71" s="22"/>
      <c r="M71" s="22" t="s">
        <v>254</v>
      </c>
      <c r="N71" s="22"/>
      <c r="O71" s="22"/>
      <c r="P71" s="23"/>
      <c r="Q71" s="79"/>
      <c r="R71" s="29"/>
      <c r="S71" s="86" t="s">
        <v>251</v>
      </c>
      <c r="T71" s="78">
        <v>330190</v>
      </c>
      <c r="U71" s="149">
        <v>402416</v>
      </c>
      <c r="V71" s="28">
        <v>258988.33</v>
      </c>
      <c r="W71" s="28">
        <v>115688</v>
      </c>
      <c r="X71" s="28"/>
      <c r="Y71" s="28"/>
      <c r="Z71" s="28"/>
      <c r="AA71" s="28"/>
      <c r="AB71" s="29"/>
    </row>
    <row r="72" spans="1:28" x14ac:dyDescent="0.2">
      <c r="A72" s="102" t="s">
        <v>171</v>
      </c>
      <c r="B72" s="85" t="s">
        <v>286</v>
      </c>
      <c r="C72" s="22" t="s">
        <v>292</v>
      </c>
      <c r="D72" s="22"/>
      <c r="E72" s="22" t="s">
        <v>265</v>
      </c>
      <c r="F72" s="22"/>
      <c r="G72" s="104" t="s">
        <v>215</v>
      </c>
      <c r="H72" s="22"/>
      <c r="I72" s="22"/>
      <c r="J72" s="22"/>
      <c r="K72" s="22"/>
      <c r="L72" s="22"/>
      <c r="M72" s="22" t="s">
        <v>254</v>
      </c>
      <c r="N72" s="22"/>
      <c r="O72" s="22"/>
      <c r="P72" s="23"/>
      <c r="Q72" s="79"/>
      <c r="R72" s="29"/>
      <c r="S72" s="86" t="s">
        <v>251</v>
      </c>
      <c r="T72" s="78">
        <v>205040</v>
      </c>
      <c r="U72" s="149">
        <v>234293</v>
      </c>
      <c r="V72" s="28">
        <v>141690.09</v>
      </c>
      <c r="W72" s="28">
        <v>18863</v>
      </c>
      <c r="X72" s="28"/>
      <c r="Y72" s="28"/>
      <c r="Z72" s="28"/>
      <c r="AA72" s="28"/>
      <c r="AB72" s="29"/>
    </row>
    <row r="73" spans="1:28" x14ac:dyDescent="0.2">
      <c r="A73" s="103" t="s">
        <v>192</v>
      </c>
      <c r="B73" s="85" t="s">
        <v>286</v>
      </c>
      <c r="C73" s="22" t="s">
        <v>292</v>
      </c>
      <c r="D73" s="22"/>
      <c r="E73" s="22" t="s">
        <v>265</v>
      </c>
      <c r="F73" s="22"/>
      <c r="G73" s="104" t="s">
        <v>216</v>
      </c>
      <c r="H73" s="22"/>
      <c r="I73" s="22"/>
      <c r="J73" s="22"/>
      <c r="K73" s="22"/>
      <c r="L73" s="22"/>
      <c r="M73" s="22" t="s">
        <v>254</v>
      </c>
      <c r="N73" s="22"/>
      <c r="O73" s="22"/>
      <c r="P73" s="23"/>
      <c r="Q73" s="79"/>
      <c r="R73" s="29"/>
      <c r="S73" s="86" t="s">
        <v>251</v>
      </c>
      <c r="T73" s="78">
        <v>202760</v>
      </c>
      <c r="U73" s="149">
        <v>245702</v>
      </c>
      <c r="V73" s="28">
        <v>172391.87</v>
      </c>
      <c r="W73" s="28">
        <v>16603</v>
      </c>
      <c r="X73" s="28"/>
      <c r="Y73" s="28"/>
      <c r="Z73" s="28"/>
      <c r="AA73" s="28"/>
      <c r="AB73" s="29"/>
    </row>
    <row r="74" spans="1:28" x14ac:dyDescent="0.2">
      <c r="A74" s="102" t="s">
        <v>173</v>
      </c>
      <c r="B74" s="85" t="s">
        <v>286</v>
      </c>
      <c r="C74" s="22" t="s">
        <v>292</v>
      </c>
      <c r="D74" s="22"/>
      <c r="E74" s="22" t="s">
        <v>265</v>
      </c>
      <c r="F74" s="22"/>
      <c r="G74" s="104" t="s">
        <v>217</v>
      </c>
      <c r="H74" s="22"/>
      <c r="I74" s="22"/>
      <c r="J74" s="22"/>
      <c r="K74" s="22"/>
      <c r="L74" s="22"/>
      <c r="M74" s="22" t="s">
        <v>254</v>
      </c>
      <c r="N74" s="22"/>
      <c r="O74" s="22"/>
      <c r="P74" s="23"/>
      <c r="Q74" s="79"/>
      <c r="R74" s="29"/>
      <c r="S74" s="86" t="s">
        <v>251</v>
      </c>
      <c r="T74" s="78">
        <v>202760</v>
      </c>
      <c r="U74" s="149">
        <v>267497</v>
      </c>
      <c r="V74" s="28">
        <v>132995.20000000001</v>
      </c>
      <c r="W74" s="28">
        <v>65284</v>
      </c>
      <c r="X74" s="28"/>
      <c r="Y74" s="28"/>
      <c r="Z74" s="28"/>
      <c r="AA74" s="28"/>
      <c r="AB74" s="29"/>
    </row>
    <row r="75" spans="1:28" x14ac:dyDescent="0.2">
      <c r="A75" s="102" t="s">
        <v>174</v>
      </c>
      <c r="B75" s="85" t="s">
        <v>286</v>
      </c>
      <c r="C75" s="22" t="s">
        <v>292</v>
      </c>
      <c r="D75" s="22"/>
      <c r="E75" s="22" t="s">
        <v>265</v>
      </c>
      <c r="F75" s="22"/>
      <c r="G75" s="104" t="s">
        <v>218</v>
      </c>
      <c r="H75" s="22"/>
      <c r="I75" s="22"/>
      <c r="J75" s="22"/>
      <c r="K75" s="22"/>
      <c r="L75" s="22"/>
      <c r="M75" s="22" t="s">
        <v>254</v>
      </c>
      <c r="N75" s="22"/>
      <c r="O75" s="22"/>
      <c r="P75" s="23"/>
      <c r="Q75" s="79"/>
      <c r="R75" s="29"/>
      <c r="S75" s="86" t="s">
        <v>251</v>
      </c>
      <c r="T75" s="78">
        <v>1499950</v>
      </c>
      <c r="U75" s="149">
        <v>1183455</v>
      </c>
      <c r="V75" s="28">
        <v>604897.93999999994</v>
      </c>
      <c r="W75" s="28">
        <v>0</v>
      </c>
      <c r="X75" s="28"/>
      <c r="Y75" s="28"/>
      <c r="Z75" s="28"/>
      <c r="AA75" s="28"/>
      <c r="AB75" s="29"/>
    </row>
    <row r="76" spans="1:28" x14ac:dyDescent="0.2">
      <c r="A76" s="103" t="s">
        <v>183</v>
      </c>
      <c r="B76" s="85" t="s">
        <v>286</v>
      </c>
      <c r="C76" s="22" t="s">
        <v>292</v>
      </c>
      <c r="D76" s="22"/>
      <c r="E76" s="22" t="s">
        <v>265</v>
      </c>
      <c r="F76" s="22"/>
      <c r="G76" s="104" t="s">
        <v>230</v>
      </c>
      <c r="H76" s="22"/>
      <c r="I76" s="22"/>
      <c r="J76" s="22"/>
      <c r="K76" s="22"/>
      <c r="L76" s="22"/>
      <c r="M76" s="22" t="s">
        <v>254</v>
      </c>
      <c r="N76" s="22"/>
      <c r="O76" s="22"/>
      <c r="P76" s="23"/>
      <c r="Q76" s="79"/>
      <c r="R76" s="29"/>
      <c r="S76" s="86" t="s">
        <v>251</v>
      </c>
      <c r="T76" s="78">
        <v>202750</v>
      </c>
      <c r="U76" s="149">
        <v>272086</v>
      </c>
      <c r="V76" s="28">
        <v>201990.14</v>
      </c>
      <c r="W76" s="28">
        <v>69883</v>
      </c>
      <c r="X76" s="28"/>
      <c r="Y76" s="28"/>
      <c r="Z76" s="28"/>
      <c r="AA76" s="28"/>
      <c r="AB76" s="29"/>
    </row>
    <row r="77" spans="1:28" x14ac:dyDescent="0.2">
      <c r="A77" s="103" t="s">
        <v>184</v>
      </c>
      <c r="B77" s="85" t="s">
        <v>286</v>
      </c>
      <c r="C77" s="22" t="s">
        <v>292</v>
      </c>
      <c r="D77" s="22"/>
      <c r="E77" s="22" t="s">
        <v>265</v>
      </c>
      <c r="F77" s="22"/>
      <c r="G77" s="104" t="s">
        <v>231</v>
      </c>
      <c r="H77" s="22"/>
      <c r="I77" s="22"/>
      <c r="J77" s="22"/>
      <c r="K77" s="22"/>
      <c r="L77" s="22"/>
      <c r="M77" s="22" t="s">
        <v>254</v>
      </c>
      <c r="N77" s="22"/>
      <c r="O77" s="22"/>
      <c r="P77" s="23"/>
      <c r="Q77" s="79"/>
      <c r="R77" s="29"/>
      <c r="S77" s="86" t="s">
        <v>251</v>
      </c>
      <c r="T77" s="78">
        <v>202760</v>
      </c>
      <c r="U77" s="149">
        <v>162503</v>
      </c>
      <c r="V77" s="28">
        <v>86763.02</v>
      </c>
      <c r="W77" s="28">
        <v>33917</v>
      </c>
      <c r="X77" s="28"/>
      <c r="Y77" s="28"/>
      <c r="Z77" s="28"/>
      <c r="AA77" s="28"/>
      <c r="AB77" s="29"/>
    </row>
    <row r="78" spans="1:28" x14ac:dyDescent="0.2">
      <c r="A78" s="103" t="s">
        <v>185</v>
      </c>
      <c r="B78" s="85" t="s">
        <v>286</v>
      </c>
      <c r="C78" s="22" t="s">
        <v>292</v>
      </c>
      <c r="D78" s="22"/>
      <c r="E78" s="22" t="s">
        <v>265</v>
      </c>
      <c r="F78" s="22"/>
      <c r="G78" s="104" t="s">
        <v>232</v>
      </c>
      <c r="H78" s="22"/>
      <c r="I78" s="22"/>
      <c r="J78" s="22"/>
      <c r="K78" s="22"/>
      <c r="L78" s="22"/>
      <c r="M78" s="22" t="s">
        <v>254</v>
      </c>
      <c r="N78" s="22"/>
      <c r="O78" s="22"/>
      <c r="P78" s="23"/>
      <c r="Q78" s="79"/>
      <c r="R78" s="29"/>
      <c r="S78" s="86" t="s">
        <v>251</v>
      </c>
      <c r="T78" s="78">
        <v>202760</v>
      </c>
      <c r="U78" s="149">
        <v>326742</v>
      </c>
      <c r="V78" s="28">
        <v>209299.53</v>
      </c>
      <c r="W78" s="28">
        <v>114626</v>
      </c>
      <c r="X78" s="28"/>
      <c r="Y78" s="28"/>
      <c r="Z78" s="28"/>
      <c r="AA78" s="28"/>
      <c r="AB78" s="29"/>
    </row>
    <row r="79" spans="1:28" x14ac:dyDescent="0.2">
      <c r="A79" s="103" t="s">
        <v>186</v>
      </c>
      <c r="B79" s="85" t="s">
        <v>286</v>
      </c>
      <c r="C79" s="22" t="s">
        <v>292</v>
      </c>
      <c r="D79" s="22"/>
      <c r="E79" s="22" t="s">
        <v>265</v>
      </c>
      <c r="F79" s="22"/>
      <c r="G79" s="104" t="s">
        <v>233</v>
      </c>
      <c r="H79" s="22"/>
      <c r="I79" s="22"/>
      <c r="J79" s="22"/>
      <c r="K79" s="22"/>
      <c r="L79" s="22"/>
      <c r="M79" s="22" t="s">
        <v>254</v>
      </c>
      <c r="N79" s="22"/>
      <c r="O79" s="22"/>
      <c r="P79" s="23"/>
      <c r="Q79" s="79"/>
      <c r="R79" s="29"/>
      <c r="S79" s="86" t="s">
        <v>251</v>
      </c>
      <c r="T79" s="78">
        <v>202760</v>
      </c>
      <c r="U79" s="149">
        <v>-132011</v>
      </c>
      <c r="V79" s="28">
        <v>147089.85999999999</v>
      </c>
      <c r="W79" s="28">
        <v>-263420</v>
      </c>
      <c r="X79" s="28"/>
      <c r="Y79" s="28"/>
      <c r="Z79" s="28"/>
      <c r="AA79" s="28"/>
      <c r="AB79" s="29"/>
    </row>
    <row r="80" spans="1:28" x14ac:dyDescent="0.2">
      <c r="A80" s="103" t="s">
        <v>190</v>
      </c>
      <c r="B80" s="85" t="s">
        <v>286</v>
      </c>
      <c r="C80" s="22" t="s">
        <v>292</v>
      </c>
      <c r="D80" s="22"/>
      <c r="E80" s="22" t="s">
        <v>265</v>
      </c>
      <c r="F80" s="22"/>
      <c r="G80" s="104" t="s">
        <v>234</v>
      </c>
      <c r="H80" s="22"/>
      <c r="I80" s="22"/>
      <c r="J80" s="22"/>
      <c r="K80" s="22"/>
      <c r="L80" s="22"/>
      <c r="M80" s="22" t="s">
        <v>254</v>
      </c>
      <c r="N80" s="22"/>
      <c r="O80" s="22"/>
      <c r="P80" s="23"/>
      <c r="Q80" s="79"/>
      <c r="R80" s="29"/>
      <c r="S80" s="86" t="s">
        <v>251</v>
      </c>
      <c r="T80" s="78">
        <v>410090</v>
      </c>
      <c r="U80" s="149">
        <v>372075</v>
      </c>
      <c r="V80" s="28">
        <v>286016.33</v>
      </c>
      <c r="W80" s="28">
        <v>35885</v>
      </c>
      <c r="X80" s="28"/>
      <c r="Y80" s="28"/>
      <c r="Z80" s="28"/>
      <c r="AA80" s="28"/>
      <c r="AB80" s="29"/>
    </row>
    <row r="81" spans="1:28" x14ac:dyDescent="0.2">
      <c r="A81" s="103" t="s">
        <v>189</v>
      </c>
      <c r="B81" s="85" t="s">
        <v>286</v>
      </c>
      <c r="C81" s="22" t="s">
        <v>292</v>
      </c>
      <c r="D81" s="22"/>
      <c r="E81" s="22" t="s">
        <v>265</v>
      </c>
      <c r="F81" s="22"/>
      <c r="G81" s="104" t="s">
        <v>235</v>
      </c>
      <c r="H81" s="22"/>
      <c r="I81" s="22"/>
      <c r="J81" s="22"/>
      <c r="K81" s="22"/>
      <c r="L81" s="22"/>
      <c r="M81" s="22" t="s">
        <v>254</v>
      </c>
      <c r="N81" s="22"/>
      <c r="O81" s="22"/>
      <c r="P81" s="23"/>
      <c r="Q81" s="79"/>
      <c r="R81" s="29"/>
      <c r="S81" s="86" t="s">
        <v>251</v>
      </c>
      <c r="T81" s="78">
        <v>303390</v>
      </c>
      <c r="U81" s="149">
        <v>289350</v>
      </c>
      <c r="V81" s="28">
        <v>134182.98000000001</v>
      </c>
      <c r="W81" s="28">
        <v>42472</v>
      </c>
      <c r="X81" s="28"/>
      <c r="Y81" s="28"/>
      <c r="Z81" s="28"/>
      <c r="AA81" s="28"/>
      <c r="AB81" s="29"/>
    </row>
    <row r="82" spans="1:28" x14ac:dyDescent="0.2">
      <c r="A82" s="103" t="s">
        <v>187</v>
      </c>
      <c r="B82" s="85" t="s">
        <v>286</v>
      </c>
      <c r="C82" s="22" t="s">
        <v>292</v>
      </c>
      <c r="D82" s="22"/>
      <c r="E82" s="22" t="s">
        <v>265</v>
      </c>
      <c r="F82" s="22"/>
      <c r="G82" s="104" t="s">
        <v>236</v>
      </c>
      <c r="H82" s="22"/>
      <c r="I82" s="22"/>
      <c r="J82" s="22"/>
      <c r="K82" s="22"/>
      <c r="L82" s="22"/>
      <c r="M82" s="22" t="s">
        <v>254</v>
      </c>
      <c r="N82" s="22"/>
      <c r="O82" s="22"/>
      <c r="P82" s="23"/>
      <c r="Q82" s="79"/>
      <c r="R82" s="29"/>
      <c r="S82" s="86" t="s">
        <v>251</v>
      </c>
      <c r="T82" s="78">
        <v>202760</v>
      </c>
      <c r="U82" s="149">
        <v>170511</v>
      </c>
      <c r="V82" s="28">
        <v>110957.13</v>
      </c>
      <c r="W82" s="28">
        <v>-32518</v>
      </c>
      <c r="X82" s="28"/>
      <c r="Y82" s="28"/>
      <c r="Z82" s="28"/>
      <c r="AA82" s="28"/>
      <c r="AB82" s="29"/>
    </row>
    <row r="83" spans="1:28" x14ac:dyDescent="0.2">
      <c r="A83" s="103" t="s">
        <v>188</v>
      </c>
      <c r="B83" s="85" t="s">
        <v>286</v>
      </c>
      <c r="C83" s="22" t="s">
        <v>292</v>
      </c>
      <c r="D83" s="22"/>
      <c r="E83" s="22" t="s">
        <v>265</v>
      </c>
      <c r="F83" s="22"/>
      <c r="G83" s="104" t="s">
        <v>237</v>
      </c>
      <c r="H83" s="22"/>
      <c r="I83" s="22"/>
      <c r="J83" s="22"/>
      <c r="K83" s="22"/>
      <c r="L83" s="22"/>
      <c r="M83" s="22" t="s">
        <v>254</v>
      </c>
      <c r="N83" s="22"/>
      <c r="O83" s="22"/>
      <c r="P83" s="23"/>
      <c r="Q83" s="79"/>
      <c r="R83" s="29"/>
      <c r="S83" s="86" t="s">
        <v>251</v>
      </c>
      <c r="T83" s="78">
        <v>202990</v>
      </c>
      <c r="U83" s="149">
        <v>118496</v>
      </c>
      <c r="V83" s="28">
        <v>152216.68</v>
      </c>
      <c r="W83" s="28">
        <v>0</v>
      </c>
      <c r="X83" s="28"/>
      <c r="Y83" s="28"/>
      <c r="Z83" s="28"/>
      <c r="AA83" s="28"/>
      <c r="AB83" s="29"/>
    </row>
    <row r="84" spans="1:28" x14ac:dyDescent="0.2">
      <c r="A84" s="103" t="s">
        <v>308</v>
      </c>
      <c r="B84" s="85" t="s">
        <v>286</v>
      </c>
      <c r="C84" s="22" t="s">
        <v>292</v>
      </c>
      <c r="D84" s="22"/>
      <c r="E84" s="22" t="s">
        <v>265</v>
      </c>
      <c r="F84" s="22"/>
      <c r="G84" s="104" t="s">
        <v>247</v>
      </c>
      <c r="H84" s="22"/>
      <c r="I84" s="22"/>
      <c r="J84" s="22"/>
      <c r="K84" s="22"/>
      <c r="L84" s="22"/>
      <c r="M84" s="22" t="s">
        <v>254</v>
      </c>
      <c r="N84" s="22"/>
      <c r="O84" s="22"/>
      <c r="P84" s="23"/>
      <c r="Q84" s="79"/>
      <c r="R84" s="29"/>
      <c r="S84" s="86" t="s">
        <v>251</v>
      </c>
      <c r="T84" s="78">
        <v>202760</v>
      </c>
      <c r="U84" s="28">
        <v>219393</v>
      </c>
      <c r="V84" s="28">
        <v>140466.04</v>
      </c>
      <c r="W84" s="28">
        <v>-1286</v>
      </c>
      <c r="X84" s="28"/>
      <c r="Y84" s="28"/>
      <c r="Z84" s="28"/>
      <c r="AA84" s="28"/>
      <c r="AB84" s="29"/>
    </row>
    <row r="85" spans="1:28" x14ac:dyDescent="0.2">
      <c r="A85" s="103" t="s">
        <v>309</v>
      </c>
      <c r="B85" s="85" t="s">
        <v>286</v>
      </c>
      <c r="C85" s="22" t="s">
        <v>292</v>
      </c>
      <c r="D85" s="22"/>
      <c r="E85" s="22" t="s">
        <v>265</v>
      </c>
      <c r="F85" s="22"/>
      <c r="G85" s="104" t="s">
        <v>246</v>
      </c>
      <c r="H85" s="22"/>
      <c r="I85" s="22"/>
      <c r="J85" s="22"/>
      <c r="K85" s="22"/>
      <c r="L85" s="22"/>
      <c r="M85" s="22" t="s">
        <v>254</v>
      </c>
      <c r="N85" s="22"/>
      <c r="O85" s="22"/>
      <c r="P85" s="23"/>
      <c r="Q85" s="79"/>
      <c r="R85" s="29"/>
      <c r="S85" s="86" t="s">
        <v>251</v>
      </c>
      <c r="T85" s="78">
        <v>313500</v>
      </c>
      <c r="U85" s="28">
        <v>317470</v>
      </c>
      <c r="V85" s="28">
        <v>210094.04</v>
      </c>
      <c r="W85" s="28">
        <v>49384</v>
      </c>
      <c r="X85" s="28"/>
      <c r="Y85" s="28"/>
      <c r="Z85" s="28"/>
      <c r="AA85" s="28"/>
      <c r="AB85" s="29"/>
    </row>
    <row r="86" spans="1:28" x14ac:dyDescent="0.2">
      <c r="A86" s="103" t="s">
        <v>193</v>
      </c>
      <c r="B86" s="85" t="s">
        <v>286</v>
      </c>
      <c r="C86" s="22" t="s">
        <v>292</v>
      </c>
      <c r="D86" s="22"/>
      <c r="E86" s="22" t="s">
        <v>265</v>
      </c>
      <c r="F86" s="22"/>
      <c r="G86" s="104" t="s">
        <v>239</v>
      </c>
      <c r="H86" s="22"/>
      <c r="I86" s="22"/>
      <c r="J86" s="22"/>
      <c r="K86" s="22"/>
      <c r="L86" s="22"/>
      <c r="M86" s="22" t="s">
        <v>254</v>
      </c>
      <c r="N86" s="22"/>
      <c r="O86" s="22"/>
      <c r="P86" s="23"/>
      <c r="Q86" s="79"/>
      <c r="R86" s="29"/>
      <c r="S86" s="86" t="s">
        <v>251</v>
      </c>
      <c r="T86" s="78">
        <v>243670</v>
      </c>
      <c r="U86" s="149">
        <v>399855</v>
      </c>
      <c r="V86" s="28">
        <v>192662.96</v>
      </c>
      <c r="W86" s="28">
        <v>178460</v>
      </c>
      <c r="X86" s="28"/>
      <c r="Y86" s="28"/>
      <c r="Z86" s="28"/>
      <c r="AA86" s="28"/>
      <c r="AB86" s="29"/>
    </row>
    <row r="87" spans="1:28" x14ac:dyDescent="0.2">
      <c r="A87" s="103" t="s">
        <v>199</v>
      </c>
      <c r="B87" s="85" t="s">
        <v>286</v>
      </c>
      <c r="C87" s="22" t="s">
        <v>292</v>
      </c>
      <c r="D87" s="22"/>
      <c r="E87" s="22" t="s">
        <v>265</v>
      </c>
      <c r="F87" s="22"/>
      <c r="G87" s="104" t="s">
        <v>248</v>
      </c>
      <c r="H87" s="22"/>
      <c r="I87" s="22"/>
      <c r="J87" s="22"/>
      <c r="K87" s="22"/>
      <c r="L87" s="22"/>
      <c r="M87" s="22" t="s">
        <v>254</v>
      </c>
      <c r="N87" s="22"/>
      <c r="O87" s="22"/>
      <c r="P87" s="23"/>
      <c r="Q87" s="79"/>
      <c r="R87" s="29"/>
      <c r="S87" s="86" t="s">
        <v>251</v>
      </c>
      <c r="T87" s="78">
        <v>325470</v>
      </c>
      <c r="U87" s="149">
        <v>503037</v>
      </c>
      <c r="V87" s="28">
        <v>189581.59</v>
      </c>
      <c r="W87" s="28">
        <v>201733</v>
      </c>
      <c r="X87" s="28"/>
      <c r="Y87" s="28"/>
      <c r="Z87" s="28"/>
      <c r="AA87" s="28"/>
      <c r="AB87" s="29"/>
    </row>
    <row r="88" spans="1:28" x14ac:dyDescent="0.2">
      <c r="A88" s="103" t="s">
        <v>200</v>
      </c>
      <c r="B88" s="85" t="s">
        <v>286</v>
      </c>
      <c r="C88" s="22" t="s">
        <v>292</v>
      </c>
      <c r="D88" s="22"/>
      <c r="E88" s="22" t="s">
        <v>265</v>
      </c>
      <c r="F88" s="22"/>
      <c r="G88" s="104" t="s">
        <v>249</v>
      </c>
      <c r="H88" s="22"/>
      <c r="I88" s="22"/>
      <c r="J88" s="22"/>
      <c r="K88" s="22"/>
      <c r="L88" s="22"/>
      <c r="M88" s="22" t="s">
        <v>254</v>
      </c>
      <c r="N88" s="22"/>
      <c r="O88" s="22"/>
      <c r="P88" s="23"/>
      <c r="Q88" s="79"/>
      <c r="R88" s="29"/>
      <c r="S88" s="86" t="s">
        <v>251</v>
      </c>
      <c r="T88" s="78">
        <v>349010</v>
      </c>
      <c r="U88" s="149">
        <v>636797</v>
      </c>
      <c r="V88" s="28">
        <v>236337.26</v>
      </c>
      <c r="W88" s="28">
        <v>282278</v>
      </c>
      <c r="X88" s="28"/>
      <c r="Y88" s="28"/>
      <c r="Z88" s="28"/>
      <c r="AA88" s="28"/>
      <c r="AB88" s="29"/>
    </row>
    <row r="89" spans="1:28" x14ac:dyDescent="0.2">
      <c r="A89" s="103" t="s">
        <v>301</v>
      </c>
      <c r="B89" s="85" t="s">
        <v>286</v>
      </c>
      <c r="C89" s="22" t="s">
        <v>292</v>
      </c>
      <c r="D89" s="22"/>
      <c r="E89" s="22" t="s">
        <v>265</v>
      </c>
      <c r="F89" s="22"/>
      <c r="G89" s="104" t="s">
        <v>245</v>
      </c>
      <c r="H89" s="22"/>
      <c r="I89" s="22"/>
      <c r="J89" s="22"/>
      <c r="K89" s="22"/>
      <c r="L89" s="22"/>
      <c r="M89" s="22" t="s">
        <v>254</v>
      </c>
      <c r="N89" s="22"/>
      <c r="O89" s="22"/>
      <c r="P89" s="23"/>
      <c r="Q89" s="79"/>
      <c r="R89" s="29"/>
      <c r="S89" s="86" t="s">
        <v>251</v>
      </c>
      <c r="T89" s="78">
        <v>9116130</v>
      </c>
      <c r="U89" s="149">
        <v>9858341</v>
      </c>
      <c r="V89" s="28">
        <v>7331308.0800000001</v>
      </c>
      <c r="W89" s="28">
        <v>33302</v>
      </c>
      <c r="X89" s="28"/>
      <c r="Y89" s="28"/>
      <c r="Z89" s="28"/>
      <c r="AA89" s="28"/>
      <c r="AB89" s="29"/>
    </row>
    <row r="90" spans="1:28" x14ac:dyDescent="0.2">
      <c r="A90" s="30" t="s">
        <v>260</v>
      </c>
      <c r="B90" s="85" t="s">
        <v>286</v>
      </c>
      <c r="C90" s="22" t="s">
        <v>292</v>
      </c>
      <c r="D90" s="22"/>
      <c r="E90" s="22" t="s">
        <v>265</v>
      </c>
      <c r="F90" s="22"/>
      <c r="G90" s="22" t="s">
        <v>261</v>
      </c>
      <c r="H90" s="22"/>
      <c r="I90" s="22"/>
      <c r="J90" s="22"/>
      <c r="K90" s="22"/>
      <c r="L90" s="22"/>
      <c r="M90" s="22" t="s">
        <v>254</v>
      </c>
      <c r="N90" s="22"/>
      <c r="O90" s="22"/>
      <c r="P90" s="23"/>
      <c r="Q90" s="79"/>
      <c r="R90" s="29"/>
      <c r="S90" s="86" t="s">
        <v>251</v>
      </c>
      <c r="T90" s="78">
        <v>98310</v>
      </c>
      <c r="U90" s="149">
        <v>152613</v>
      </c>
      <c r="V90" s="28">
        <v>123757.48</v>
      </c>
      <c r="W90" s="28">
        <v>0</v>
      </c>
      <c r="X90" s="28"/>
      <c r="Y90" s="28"/>
      <c r="Z90" s="28"/>
      <c r="AA90" s="28"/>
      <c r="AB90" s="29"/>
    </row>
    <row r="91" spans="1:28" x14ac:dyDescent="0.2">
      <c r="A91" s="102" t="s">
        <v>175</v>
      </c>
      <c r="B91" s="85" t="s">
        <v>286</v>
      </c>
      <c r="C91" s="22" t="s">
        <v>292</v>
      </c>
      <c r="D91" s="22"/>
      <c r="E91" s="22" t="s">
        <v>265</v>
      </c>
      <c r="F91" s="22"/>
      <c r="G91" s="104" t="s">
        <v>264</v>
      </c>
      <c r="H91" s="104" t="s">
        <v>274</v>
      </c>
      <c r="I91" s="22"/>
      <c r="J91" s="22"/>
      <c r="K91" s="22"/>
      <c r="L91" s="22"/>
      <c r="M91" s="22" t="s">
        <v>254</v>
      </c>
      <c r="N91" s="22"/>
      <c r="O91" s="22"/>
      <c r="P91" s="23"/>
      <c r="Q91" s="79"/>
      <c r="R91" s="29"/>
      <c r="S91" s="86" t="s">
        <v>251</v>
      </c>
      <c r="T91" s="78">
        <v>24930</v>
      </c>
      <c r="U91" s="149">
        <v>24793</v>
      </c>
      <c r="V91" s="28">
        <v>7664.24</v>
      </c>
      <c r="W91" s="28">
        <v>0</v>
      </c>
      <c r="X91" s="28"/>
      <c r="Y91" s="28"/>
      <c r="Z91" s="28"/>
      <c r="AA91" s="28"/>
      <c r="AB91" s="29"/>
    </row>
    <row r="92" spans="1:28" x14ac:dyDescent="0.2">
      <c r="A92" s="103" t="s">
        <v>179</v>
      </c>
      <c r="B92" s="85" t="s">
        <v>286</v>
      </c>
      <c r="C92" s="22" t="s">
        <v>292</v>
      </c>
      <c r="D92" s="22"/>
      <c r="E92" s="22" t="s">
        <v>265</v>
      </c>
      <c r="F92" s="22"/>
      <c r="G92" s="104" t="s">
        <v>222</v>
      </c>
      <c r="H92" s="22"/>
      <c r="I92" s="22"/>
      <c r="J92" s="22"/>
      <c r="K92" s="22"/>
      <c r="L92" s="22"/>
      <c r="M92" s="22" t="s">
        <v>254</v>
      </c>
      <c r="N92" s="22"/>
      <c r="O92" s="22"/>
      <c r="P92" s="23"/>
      <c r="Q92" s="79"/>
      <c r="R92" s="29"/>
      <c r="S92" s="86" t="s">
        <v>251</v>
      </c>
      <c r="T92" s="78">
        <v>52900</v>
      </c>
      <c r="U92" s="28">
        <v>52609</v>
      </c>
      <c r="V92" s="28">
        <v>1407</v>
      </c>
      <c r="W92" s="28">
        <v>0</v>
      </c>
      <c r="X92" s="28"/>
      <c r="Y92" s="28"/>
      <c r="Z92" s="28"/>
      <c r="AA92" s="28"/>
      <c r="AB92" s="29"/>
    </row>
    <row r="93" spans="1:28" x14ac:dyDescent="0.2">
      <c r="A93" s="30"/>
      <c r="B93" s="85"/>
      <c r="C93" s="22"/>
      <c r="D93" s="22"/>
      <c r="E93" s="22"/>
      <c r="F93" s="22"/>
      <c r="G93" s="22"/>
      <c r="H93" s="22"/>
      <c r="I93" s="22"/>
      <c r="J93" s="22"/>
      <c r="K93" s="22"/>
      <c r="L93" s="22"/>
      <c r="M93" s="22"/>
      <c r="N93" s="22"/>
      <c r="O93" s="22"/>
      <c r="P93" s="23"/>
      <c r="Q93" s="79"/>
      <c r="R93" s="29"/>
      <c r="S93" s="86"/>
      <c r="T93" s="78"/>
      <c r="U93" s="28"/>
      <c r="V93" s="28"/>
      <c r="W93" s="28"/>
      <c r="X93" s="28"/>
      <c r="Y93" s="28"/>
      <c r="Z93" s="28"/>
      <c r="AA93" s="28"/>
      <c r="AB93" s="29"/>
    </row>
    <row r="94" spans="1:28" x14ac:dyDescent="0.2">
      <c r="A94" s="102"/>
      <c r="B94" s="85"/>
      <c r="C94" s="22"/>
      <c r="D94" s="22"/>
      <c r="E94" s="22"/>
      <c r="F94" s="22"/>
      <c r="G94" s="104"/>
      <c r="H94" s="104"/>
      <c r="I94" s="22"/>
      <c r="J94" s="22"/>
      <c r="K94" s="22"/>
      <c r="L94" s="22"/>
      <c r="M94" s="22"/>
      <c r="N94" s="22"/>
      <c r="O94" s="22"/>
      <c r="P94" s="23"/>
      <c r="Q94" s="79"/>
      <c r="R94" s="29"/>
      <c r="S94" s="86"/>
      <c r="T94" s="78"/>
      <c r="U94" s="28"/>
      <c r="V94" s="28"/>
      <c r="W94" s="28"/>
      <c r="X94" s="28"/>
      <c r="Y94" s="28"/>
      <c r="Z94" s="28"/>
      <c r="AA94" s="28"/>
      <c r="AB94" s="29"/>
    </row>
    <row r="95" spans="1:28" x14ac:dyDescent="0.2">
      <c r="A95" s="152" t="s">
        <v>283</v>
      </c>
      <c r="B95" s="85"/>
      <c r="C95" s="22"/>
      <c r="D95" s="22"/>
      <c r="E95" s="22"/>
      <c r="F95" s="22"/>
      <c r="G95" s="104"/>
      <c r="H95" s="104"/>
      <c r="I95" s="22"/>
      <c r="J95" s="22"/>
      <c r="K95" s="22"/>
      <c r="L95" s="22"/>
      <c r="M95" s="22"/>
      <c r="N95" s="22"/>
      <c r="O95" s="22"/>
      <c r="P95" s="23"/>
      <c r="Q95" s="79"/>
      <c r="R95" s="29"/>
      <c r="S95" s="86"/>
      <c r="T95" s="78"/>
      <c r="U95" s="28"/>
      <c r="V95" s="28"/>
      <c r="W95" s="28"/>
      <c r="X95" s="28"/>
      <c r="Y95" s="28"/>
      <c r="Z95" s="28"/>
      <c r="AA95" s="28"/>
      <c r="AB95" s="29"/>
    </row>
    <row r="96" spans="1:28" x14ac:dyDescent="0.2">
      <c r="A96" s="102" t="s">
        <v>316</v>
      </c>
      <c r="B96" s="85" t="s">
        <v>293</v>
      </c>
      <c r="C96" s="22" t="s">
        <v>294</v>
      </c>
      <c r="D96" s="22"/>
      <c r="E96" s="22" t="s">
        <v>265</v>
      </c>
      <c r="F96" s="22"/>
      <c r="G96" s="104" t="s">
        <v>264</v>
      </c>
      <c r="H96" s="104" t="s">
        <v>279</v>
      </c>
      <c r="I96" s="22"/>
      <c r="J96" s="22"/>
      <c r="K96" s="22"/>
      <c r="L96" s="22"/>
      <c r="M96" s="22" t="s">
        <v>254</v>
      </c>
      <c r="N96" s="22"/>
      <c r="O96" s="22"/>
      <c r="P96" s="23"/>
      <c r="Q96" s="79"/>
      <c r="R96" s="29"/>
      <c r="S96" s="86" t="s">
        <v>251</v>
      </c>
      <c r="T96" s="78">
        <v>6629480</v>
      </c>
      <c r="U96" s="28">
        <v>7804939</v>
      </c>
      <c r="V96" s="28">
        <v>5374665.3099999996</v>
      </c>
      <c r="W96" s="28">
        <v>1007117</v>
      </c>
      <c r="X96" s="28"/>
      <c r="Y96" s="28"/>
      <c r="Z96" s="28"/>
      <c r="AA96" s="28"/>
      <c r="AB96" s="29"/>
    </row>
    <row r="97" spans="1:28" x14ac:dyDescent="0.2">
      <c r="A97" s="102" t="s">
        <v>315</v>
      </c>
      <c r="B97" s="85" t="s">
        <v>293</v>
      </c>
      <c r="C97" s="22" t="s">
        <v>294</v>
      </c>
      <c r="D97" s="22"/>
      <c r="E97" s="22" t="s">
        <v>265</v>
      </c>
      <c r="F97" s="22"/>
      <c r="G97" s="104" t="s">
        <v>264</v>
      </c>
      <c r="H97" s="104" t="s">
        <v>280</v>
      </c>
      <c r="I97" s="22"/>
      <c r="J97" s="22"/>
      <c r="K97" s="22"/>
      <c r="L97" s="22"/>
      <c r="M97" s="22" t="s">
        <v>254</v>
      </c>
      <c r="N97" s="22"/>
      <c r="O97" s="22"/>
      <c r="P97" s="23"/>
      <c r="Q97" s="79"/>
      <c r="R97" s="29"/>
      <c r="S97" s="86" t="s">
        <v>251</v>
      </c>
      <c r="T97" s="78">
        <v>18811020</v>
      </c>
      <c r="U97" s="28">
        <v>18554031</v>
      </c>
      <c r="V97" s="28">
        <v>13564033.050000001</v>
      </c>
      <c r="W97" s="28">
        <v>-268370</v>
      </c>
      <c r="X97" s="28"/>
      <c r="Y97" s="28"/>
      <c r="Z97" s="28"/>
      <c r="AA97" s="28"/>
      <c r="AB97" s="29"/>
    </row>
    <row r="98" spans="1:28" x14ac:dyDescent="0.2">
      <c r="A98" s="102" t="s">
        <v>175</v>
      </c>
      <c r="B98" s="85" t="s">
        <v>293</v>
      </c>
      <c r="C98" s="22" t="s">
        <v>294</v>
      </c>
      <c r="D98" s="22"/>
      <c r="E98" s="22" t="s">
        <v>265</v>
      </c>
      <c r="F98" s="22"/>
      <c r="G98" s="104" t="s">
        <v>264</v>
      </c>
      <c r="H98" s="104" t="s">
        <v>281</v>
      </c>
      <c r="I98" s="22"/>
      <c r="J98" s="22"/>
      <c r="K98" s="22"/>
      <c r="L98" s="22"/>
      <c r="M98" s="22" t="s">
        <v>254</v>
      </c>
      <c r="N98" s="22"/>
      <c r="O98" s="22"/>
      <c r="P98" s="23"/>
      <c r="Q98" s="79"/>
      <c r="R98" s="29"/>
      <c r="S98" s="86" t="s">
        <v>251</v>
      </c>
      <c r="T98" s="78">
        <v>0</v>
      </c>
      <c r="U98" s="28">
        <v>363769</v>
      </c>
      <c r="V98" s="28">
        <v>260908.06</v>
      </c>
      <c r="W98" s="28">
        <v>0</v>
      </c>
      <c r="X98" s="28"/>
      <c r="Y98" s="28"/>
      <c r="Z98" s="28"/>
      <c r="AA98" s="28"/>
      <c r="AB98" s="29"/>
    </row>
    <row r="99" spans="1:28" x14ac:dyDescent="0.2">
      <c r="A99" s="103" t="s">
        <v>260</v>
      </c>
      <c r="B99" s="85" t="s">
        <v>293</v>
      </c>
      <c r="C99" s="104" t="s">
        <v>294</v>
      </c>
      <c r="D99" s="22"/>
      <c r="E99" s="104" t="s">
        <v>265</v>
      </c>
      <c r="F99" s="22"/>
      <c r="G99" s="104" t="s">
        <v>261</v>
      </c>
      <c r="H99" s="104"/>
      <c r="I99" s="22"/>
      <c r="J99" s="22"/>
      <c r="K99" s="22"/>
      <c r="L99" s="22"/>
      <c r="M99" s="104" t="s">
        <v>254</v>
      </c>
      <c r="N99" s="22"/>
      <c r="O99" s="22"/>
      <c r="P99" s="23"/>
      <c r="Q99" s="79"/>
      <c r="R99" s="29"/>
      <c r="S99" s="86" t="s">
        <v>251</v>
      </c>
      <c r="T99" s="78">
        <v>218710</v>
      </c>
      <c r="U99" s="28">
        <v>417033</v>
      </c>
      <c r="V99" s="28">
        <v>299880.26</v>
      </c>
      <c r="W99" s="28">
        <v>0</v>
      </c>
      <c r="X99" s="28"/>
      <c r="Y99" s="28"/>
      <c r="Z99" s="28"/>
      <c r="AA99" s="28"/>
      <c r="AB99" s="29"/>
    </row>
    <row r="100" spans="1:28" x14ac:dyDescent="0.2">
      <c r="A100" s="103" t="s">
        <v>314</v>
      </c>
      <c r="B100" s="85" t="s">
        <v>293</v>
      </c>
      <c r="C100" s="104" t="s">
        <v>294</v>
      </c>
      <c r="D100" s="22"/>
      <c r="E100" s="104" t="s">
        <v>265</v>
      </c>
      <c r="F100" s="22"/>
      <c r="G100" s="104" t="s">
        <v>255</v>
      </c>
      <c r="H100" s="104"/>
      <c r="I100" s="22"/>
      <c r="J100" s="22"/>
      <c r="K100" s="22"/>
      <c r="L100" s="22"/>
      <c r="M100" s="22"/>
      <c r="N100" s="22"/>
      <c r="O100" s="22"/>
      <c r="P100" s="23"/>
      <c r="Q100" s="79" t="s">
        <v>1</v>
      </c>
      <c r="R100" s="29"/>
      <c r="S100" s="86" t="s">
        <v>251</v>
      </c>
      <c r="T100" s="78">
        <v>515660</v>
      </c>
      <c r="U100" s="28">
        <v>514268</v>
      </c>
      <c r="V100" s="28">
        <v>402937.46</v>
      </c>
      <c r="W100" s="28">
        <v>0</v>
      </c>
      <c r="X100" s="28"/>
      <c r="Y100" s="28"/>
      <c r="Z100" s="28"/>
      <c r="AA100" s="28"/>
      <c r="AB100" s="29"/>
    </row>
    <row r="101" spans="1:28" x14ac:dyDescent="0.2">
      <c r="A101" s="102"/>
      <c r="B101" s="85"/>
      <c r="C101" s="22"/>
      <c r="D101" s="22"/>
      <c r="E101" s="22"/>
      <c r="F101" s="22"/>
      <c r="G101" s="104"/>
      <c r="H101" s="104"/>
      <c r="I101" s="22"/>
      <c r="J101" s="22"/>
      <c r="K101" s="22"/>
      <c r="L101" s="22"/>
      <c r="M101" s="22"/>
      <c r="N101" s="22"/>
      <c r="O101" s="22"/>
      <c r="P101" s="23"/>
      <c r="Q101" s="79"/>
      <c r="R101" s="29"/>
      <c r="S101" s="86"/>
      <c r="T101" s="78"/>
      <c r="U101" s="28"/>
      <c r="V101" s="28"/>
      <c r="W101" s="28"/>
      <c r="X101" s="28"/>
      <c r="Y101" s="28"/>
      <c r="Z101" s="28"/>
      <c r="AA101" s="28"/>
      <c r="AB101" s="29"/>
    </row>
    <row r="102" spans="1:28" x14ac:dyDescent="0.2">
      <c r="B102" s="85"/>
      <c r="C102" s="22"/>
      <c r="D102" s="22"/>
      <c r="E102" s="22"/>
      <c r="F102" s="22"/>
      <c r="G102" s="104"/>
      <c r="H102" s="104"/>
      <c r="I102" s="22"/>
      <c r="J102" s="22"/>
      <c r="K102" s="22"/>
      <c r="L102" s="22"/>
      <c r="M102" s="22"/>
      <c r="N102" s="22"/>
      <c r="O102" s="22"/>
      <c r="P102" s="23"/>
      <c r="Q102" s="79"/>
      <c r="R102" s="29"/>
      <c r="S102" s="86"/>
      <c r="T102" s="78"/>
      <c r="U102" s="28"/>
      <c r="V102" s="28"/>
      <c r="W102" s="28"/>
      <c r="X102" s="28"/>
      <c r="Y102" s="28"/>
      <c r="Z102" s="28"/>
      <c r="AA102" s="28"/>
      <c r="AB102" s="29"/>
    </row>
    <row r="103" spans="1:28" x14ac:dyDescent="0.2">
      <c r="A103" s="152" t="s">
        <v>169</v>
      </c>
      <c r="B103" s="85"/>
      <c r="C103" s="22"/>
      <c r="D103" s="22"/>
      <c r="E103" s="22"/>
      <c r="F103" s="22"/>
      <c r="G103" s="104"/>
      <c r="H103" s="104"/>
      <c r="I103" s="22"/>
      <c r="J103" s="22"/>
      <c r="K103" s="22"/>
      <c r="L103" s="22"/>
      <c r="M103" s="22"/>
      <c r="N103" s="22"/>
      <c r="O103" s="22"/>
      <c r="P103" s="23"/>
      <c r="Q103" s="79"/>
      <c r="R103" s="29"/>
      <c r="S103" s="86" t="s">
        <v>251</v>
      </c>
      <c r="T103" s="78">
        <v>55544430</v>
      </c>
      <c r="U103" s="28">
        <v>55995636</v>
      </c>
      <c r="V103" s="28">
        <v>41925041.049999997</v>
      </c>
      <c r="W103" s="28">
        <v>242453</v>
      </c>
      <c r="X103" s="28"/>
      <c r="Y103" s="28"/>
      <c r="Z103" s="28"/>
      <c r="AA103" s="28"/>
      <c r="AB103" s="29"/>
    </row>
    <row r="104" spans="1:28" x14ac:dyDescent="0.2">
      <c r="A104" s="103" t="s">
        <v>404</v>
      </c>
      <c r="B104" s="85" t="s">
        <v>291</v>
      </c>
      <c r="C104" s="22" t="s">
        <v>277</v>
      </c>
      <c r="D104" s="22" t="s">
        <v>401</v>
      </c>
      <c r="E104" s="22" t="s">
        <v>265</v>
      </c>
      <c r="F104" s="22"/>
      <c r="G104" s="104" t="s">
        <v>250</v>
      </c>
      <c r="H104" s="104"/>
      <c r="I104" s="22"/>
      <c r="J104" s="22"/>
      <c r="K104" s="22"/>
      <c r="L104" s="22"/>
      <c r="M104" s="22" t="s">
        <v>254</v>
      </c>
      <c r="N104" s="22"/>
      <c r="O104" s="22"/>
      <c r="P104" s="23"/>
      <c r="Q104" s="79"/>
      <c r="R104" s="29"/>
      <c r="S104" s="86" t="s">
        <v>251</v>
      </c>
      <c r="T104" s="78">
        <v>-16418360</v>
      </c>
      <c r="U104" s="28">
        <v>-15112896</v>
      </c>
      <c r="V104" s="28">
        <v>-11061989.66</v>
      </c>
      <c r="W104" s="28">
        <v>-281000</v>
      </c>
      <c r="X104" s="28"/>
      <c r="Y104" s="28"/>
      <c r="Z104" s="28"/>
      <c r="AA104" s="28"/>
      <c r="AB104" s="29"/>
    </row>
    <row r="105" spans="1:28" x14ac:dyDescent="0.2">
      <c r="A105" s="103" t="s">
        <v>169</v>
      </c>
      <c r="B105" s="85" t="s">
        <v>291</v>
      </c>
      <c r="C105" s="22" t="s">
        <v>277</v>
      </c>
      <c r="D105" s="22" t="s">
        <v>401</v>
      </c>
      <c r="E105" s="22" t="s">
        <v>265</v>
      </c>
      <c r="F105" s="22"/>
      <c r="G105" s="104" t="s">
        <v>212</v>
      </c>
      <c r="H105" s="104"/>
      <c r="I105" s="22"/>
      <c r="J105" s="22"/>
      <c r="K105" s="22"/>
      <c r="L105" s="22"/>
      <c r="M105" s="22" t="s">
        <v>254</v>
      </c>
      <c r="N105" s="22"/>
      <c r="O105" s="22"/>
      <c r="P105" s="23"/>
      <c r="Q105" s="79"/>
      <c r="R105" s="29"/>
      <c r="S105" s="86" t="s">
        <v>251</v>
      </c>
      <c r="T105" s="78">
        <v>71888710</v>
      </c>
      <c r="U105" s="28">
        <v>71094989</v>
      </c>
      <c r="V105" s="28">
        <v>52977767.189999998</v>
      </c>
      <c r="W105" s="28">
        <v>523453</v>
      </c>
      <c r="X105" s="28"/>
      <c r="Y105" s="28"/>
      <c r="Z105" s="28"/>
      <c r="AA105" s="28"/>
      <c r="AB105" s="29"/>
    </row>
    <row r="106" spans="1:28" x14ac:dyDescent="0.2">
      <c r="A106" s="103" t="s">
        <v>260</v>
      </c>
      <c r="B106" s="85" t="s">
        <v>291</v>
      </c>
      <c r="C106" s="22" t="s">
        <v>277</v>
      </c>
      <c r="D106" s="22" t="s">
        <v>401</v>
      </c>
      <c r="E106" s="22" t="s">
        <v>265</v>
      </c>
      <c r="F106" s="22"/>
      <c r="G106" s="104" t="s">
        <v>261</v>
      </c>
      <c r="H106" s="104"/>
      <c r="I106" s="22"/>
      <c r="J106" s="22"/>
      <c r="K106" s="22"/>
      <c r="L106" s="22"/>
      <c r="M106" s="22" t="s">
        <v>254</v>
      </c>
      <c r="N106" s="22"/>
      <c r="O106" s="22"/>
      <c r="P106" s="23"/>
      <c r="Q106" s="79"/>
      <c r="R106" s="29"/>
      <c r="S106" s="86" t="s">
        <v>251</v>
      </c>
      <c r="T106" s="78">
        <v>74080</v>
      </c>
      <c r="U106" s="28">
        <v>13543</v>
      </c>
      <c r="V106" s="28">
        <v>9263.52</v>
      </c>
      <c r="W106" s="28">
        <v>0</v>
      </c>
      <c r="X106" s="28"/>
      <c r="Y106" s="28"/>
      <c r="Z106" s="28"/>
      <c r="AA106" s="28"/>
      <c r="AB106" s="29"/>
    </row>
    <row r="107" spans="1:28" x14ac:dyDescent="0.2">
      <c r="A107" s="152" t="s">
        <v>263</v>
      </c>
      <c r="B107" s="85"/>
      <c r="C107" s="22"/>
      <c r="D107" s="22"/>
      <c r="E107" s="22"/>
      <c r="F107" s="22"/>
      <c r="G107" s="104"/>
      <c r="H107" s="104"/>
      <c r="I107" s="22"/>
      <c r="J107" s="22"/>
      <c r="K107" s="22"/>
      <c r="L107" s="22"/>
      <c r="M107" s="22"/>
      <c r="N107" s="22"/>
      <c r="O107" s="22"/>
      <c r="P107" s="23"/>
      <c r="Q107" s="79"/>
      <c r="R107" s="29"/>
      <c r="S107" s="86"/>
      <c r="T107" s="78"/>
      <c r="U107" s="28"/>
      <c r="V107" s="28"/>
      <c r="W107" s="28"/>
      <c r="X107" s="28"/>
      <c r="Y107" s="28"/>
      <c r="Z107" s="28"/>
      <c r="AA107" s="28"/>
      <c r="AB107" s="29"/>
    </row>
    <row r="108" spans="1:28" x14ac:dyDescent="0.2">
      <c r="A108" s="151" t="s">
        <v>328</v>
      </c>
      <c r="B108" s="21" t="s">
        <v>291</v>
      </c>
      <c r="C108" s="22" t="s">
        <v>277</v>
      </c>
      <c r="D108" s="22" t="s">
        <v>402</v>
      </c>
      <c r="E108" s="22" t="s">
        <v>265</v>
      </c>
      <c r="F108" s="22"/>
      <c r="G108" s="22" t="s">
        <v>255</v>
      </c>
      <c r="H108" s="22"/>
      <c r="I108" s="22"/>
      <c r="J108" s="22"/>
      <c r="K108" s="22"/>
      <c r="L108" s="22"/>
      <c r="M108" s="22" t="s">
        <v>254</v>
      </c>
      <c r="N108" s="22"/>
      <c r="O108" s="22"/>
      <c r="P108" s="23"/>
      <c r="Q108" s="79"/>
      <c r="R108" s="29"/>
      <c r="S108" s="86" t="s">
        <v>251</v>
      </c>
      <c r="T108" s="78">
        <v>185440</v>
      </c>
      <c r="U108" s="149">
        <v>184420</v>
      </c>
      <c r="V108" s="28">
        <v>25878</v>
      </c>
      <c r="W108" s="28">
        <v>0</v>
      </c>
      <c r="X108" s="28"/>
      <c r="Y108" s="28"/>
      <c r="Z108" s="28"/>
      <c r="AA108" s="28"/>
      <c r="AB108" s="29"/>
    </row>
    <row r="109" spans="1:28" x14ac:dyDescent="0.2">
      <c r="A109" s="151" t="s">
        <v>310</v>
      </c>
      <c r="B109" s="85" t="s">
        <v>291</v>
      </c>
      <c r="C109" s="104" t="s">
        <v>277</v>
      </c>
      <c r="D109" s="22" t="s">
        <v>402</v>
      </c>
      <c r="E109" s="104" t="s">
        <v>265</v>
      </c>
      <c r="F109" s="22"/>
      <c r="G109" s="104" t="s">
        <v>221</v>
      </c>
      <c r="H109" s="22"/>
      <c r="I109" s="22"/>
      <c r="J109" s="22"/>
      <c r="K109" s="22"/>
      <c r="L109" s="22"/>
      <c r="M109" s="104" t="s">
        <v>254</v>
      </c>
      <c r="N109" s="22"/>
      <c r="O109" s="22"/>
      <c r="P109" s="23"/>
      <c r="Q109" s="79"/>
      <c r="R109" s="29"/>
      <c r="S109" s="86" t="s">
        <v>251</v>
      </c>
      <c r="T109" s="78">
        <v>1293960</v>
      </c>
      <c r="U109" s="149">
        <v>1017423</v>
      </c>
      <c r="V109" s="28">
        <v>1579209.66</v>
      </c>
      <c r="W109" s="28">
        <v>-273035</v>
      </c>
      <c r="X109" s="28"/>
      <c r="Y109" s="28"/>
      <c r="Z109" s="28"/>
      <c r="AA109" s="28"/>
      <c r="AB109" s="29"/>
    </row>
    <row r="110" spans="1:28" x14ac:dyDescent="0.2">
      <c r="A110" s="151" t="s">
        <v>404</v>
      </c>
      <c r="B110" s="21" t="s">
        <v>291</v>
      </c>
      <c r="C110" s="22" t="s">
        <v>277</v>
      </c>
      <c r="D110" s="22" t="s">
        <v>402</v>
      </c>
      <c r="E110" s="22" t="s">
        <v>265</v>
      </c>
      <c r="F110" s="22"/>
      <c r="G110" s="22" t="s">
        <v>250</v>
      </c>
      <c r="H110" s="22"/>
      <c r="I110" s="22"/>
      <c r="J110" s="22"/>
      <c r="K110" s="22"/>
      <c r="L110" s="22"/>
      <c r="M110" s="22" t="s">
        <v>254</v>
      </c>
      <c r="N110" s="22"/>
      <c r="O110" s="22"/>
      <c r="P110" s="23"/>
      <c r="Q110" s="79"/>
      <c r="R110" s="29"/>
      <c r="S110" s="86" t="s">
        <v>251</v>
      </c>
      <c r="T110" s="78">
        <v>17937730</v>
      </c>
      <c r="U110" s="149">
        <v>10223766</v>
      </c>
      <c r="V110" s="28">
        <v>9183073.1899999995</v>
      </c>
      <c r="W110" s="28">
        <v>912342</v>
      </c>
      <c r="X110" s="28"/>
      <c r="Y110" s="28"/>
      <c r="Z110" s="28"/>
      <c r="AA110" s="28"/>
      <c r="AB110" s="29"/>
    </row>
    <row r="111" spans="1:28" x14ac:dyDescent="0.2">
      <c r="A111" s="103" t="s">
        <v>353</v>
      </c>
      <c r="B111" s="21" t="s">
        <v>291</v>
      </c>
      <c r="C111" s="22" t="s">
        <v>277</v>
      </c>
      <c r="D111" s="22" t="s">
        <v>402</v>
      </c>
      <c r="E111" s="22" t="s">
        <v>265</v>
      </c>
      <c r="F111" s="22"/>
      <c r="G111" s="104" t="s">
        <v>225</v>
      </c>
      <c r="H111" s="22"/>
      <c r="I111" s="22"/>
      <c r="J111" s="22"/>
      <c r="K111" s="22"/>
      <c r="L111" s="22"/>
      <c r="M111" s="22" t="s">
        <v>254</v>
      </c>
      <c r="N111" s="22"/>
      <c r="O111" s="22"/>
      <c r="P111" s="23"/>
      <c r="Q111" s="79"/>
      <c r="R111" s="29"/>
      <c r="S111" s="86" t="s">
        <v>251</v>
      </c>
      <c r="T111" s="78">
        <v>1891590</v>
      </c>
      <c r="U111" s="28">
        <v>4714095</v>
      </c>
      <c r="V111" s="28">
        <v>3269659.13</v>
      </c>
      <c r="W111" s="28">
        <v>21851</v>
      </c>
      <c r="X111" s="28"/>
      <c r="Y111" s="28"/>
      <c r="Z111" s="28"/>
      <c r="AA111" s="28"/>
      <c r="AB111" s="29"/>
    </row>
    <row r="112" spans="1:28" x14ac:dyDescent="0.2">
      <c r="A112" s="103" t="s">
        <v>191</v>
      </c>
      <c r="B112" s="21" t="s">
        <v>291</v>
      </c>
      <c r="C112" s="22" t="s">
        <v>277</v>
      </c>
      <c r="D112" s="22" t="s">
        <v>402</v>
      </c>
      <c r="E112" s="22" t="s">
        <v>265</v>
      </c>
      <c r="F112" s="22"/>
      <c r="G112" s="104" t="s">
        <v>228</v>
      </c>
      <c r="H112" s="22"/>
      <c r="I112" s="22"/>
      <c r="J112" s="22"/>
      <c r="K112" s="22"/>
      <c r="L112" s="22"/>
      <c r="M112" s="22" t="s">
        <v>254</v>
      </c>
      <c r="N112" s="22"/>
      <c r="O112" s="22"/>
      <c r="P112" s="23"/>
      <c r="Q112" s="79"/>
      <c r="R112" s="29"/>
      <c r="S112" s="86" t="s">
        <v>251</v>
      </c>
      <c r="T112" s="78">
        <v>2383530</v>
      </c>
      <c r="U112" s="28">
        <v>2923612</v>
      </c>
      <c r="V112" s="28">
        <v>2082988.45</v>
      </c>
      <c r="W112" s="28">
        <v>-4488</v>
      </c>
      <c r="X112" s="28"/>
      <c r="Y112" s="28"/>
      <c r="Z112" s="28"/>
      <c r="AA112" s="28"/>
      <c r="AB112" s="29"/>
    </row>
    <row r="113" spans="1:28" x14ac:dyDescent="0.2">
      <c r="A113" s="103" t="s">
        <v>197</v>
      </c>
      <c r="B113" s="21" t="s">
        <v>291</v>
      </c>
      <c r="C113" s="22" t="s">
        <v>277</v>
      </c>
      <c r="D113" s="22" t="s">
        <v>402</v>
      </c>
      <c r="E113" s="22" t="s">
        <v>265</v>
      </c>
      <c r="F113" s="22"/>
      <c r="G113" s="104" t="s">
        <v>243</v>
      </c>
      <c r="H113" s="22"/>
      <c r="I113" s="22"/>
      <c r="J113" s="22"/>
      <c r="K113" s="22"/>
      <c r="L113" s="22"/>
      <c r="M113" s="22" t="s">
        <v>254</v>
      </c>
      <c r="N113" s="22"/>
      <c r="O113" s="22"/>
      <c r="P113" s="23"/>
      <c r="Q113" s="79"/>
      <c r="R113" s="29"/>
      <c r="S113" s="86" t="s">
        <v>251</v>
      </c>
      <c r="T113" s="78">
        <v>4472400</v>
      </c>
      <c r="U113" s="28">
        <v>5526904</v>
      </c>
      <c r="V113" s="28">
        <v>4020702.43</v>
      </c>
      <c r="W113" s="28">
        <v>31845</v>
      </c>
      <c r="X113" s="28"/>
      <c r="Y113" s="28"/>
      <c r="Z113" s="28"/>
      <c r="AA113" s="28"/>
      <c r="AB113" s="29"/>
    </row>
    <row r="114" spans="1:28" x14ac:dyDescent="0.2">
      <c r="A114" s="103" t="s">
        <v>181</v>
      </c>
      <c r="B114" s="21" t="s">
        <v>291</v>
      </c>
      <c r="C114" s="22" t="s">
        <v>277</v>
      </c>
      <c r="D114" s="22" t="s">
        <v>402</v>
      </c>
      <c r="E114" s="22" t="s">
        <v>265</v>
      </c>
      <c r="F114" s="22"/>
      <c r="G114" s="104" t="s">
        <v>226</v>
      </c>
      <c r="H114" s="22"/>
      <c r="I114" s="22"/>
      <c r="J114" s="22"/>
      <c r="K114" s="22"/>
      <c r="L114" s="22"/>
      <c r="M114" s="22" t="s">
        <v>254</v>
      </c>
      <c r="N114" s="22"/>
      <c r="O114" s="22"/>
      <c r="P114" s="23"/>
      <c r="Q114" s="79"/>
      <c r="R114" s="29"/>
      <c r="S114" s="86" t="s">
        <v>251</v>
      </c>
      <c r="T114" s="78">
        <v>6030430</v>
      </c>
      <c r="U114" s="28">
        <v>6073886</v>
      </c>
      <c r="V114" s="28">
        <v>4677632.5</v>
      </c>
      <c r="W114" s="28">
        <v>-14424</v>
      </c>
      <c r="X114" s="28"/>
      <c r="Y114" s="28"/>
      <c r="Z114" s="28"/>
      <c r="AA114" s="28"/>
      <c r="AB114" s="29"/>
    </row>
    <row r="115" spans="1:28" x14ac:dyDescent="0.2">
      <c r="A115" s="103" t="s">
        <v>195</v>
      </c>
      <c r="B115" s="21" t="s">
        <v>291</v>
      </c>
      <c r="C115" s="22" t="s">
        <v>277</v>
      </c>
      <c r="D115" s="22" t="s">
        <v>402</v>
      </c>
      <c r="E115" s="22" t="s">
        <v>265</v>
      </c>
      <c r="F115" s="22"/>
      <c r="G115" s="104" t="s">
        <v>241</v>
      </c>
      <c r="H115" s="22"/>
      <c r="I115" s="22"/>
      <c r="J115" s="22"/>
      <c r="K115" s="22"/>
      <c r="L115" s="22"/>
      <c r="M115" s="22" t="s">
        <v>254</v>
      </c>
      <c r="N115" s="22"/>
      <c r="O115" s="22"/>
      <c r="P115" s="23"/>
      <c r="Q115" s="79"/>
      <c r="R115" s="29"/>
      <c r="S115" s="86" t="s">
        <v>251</v>
      </c>
      <c r="T115" s="78">
        <v>8641140</v>
      </c>
      <c r="U115" s="28">
        <v>9477388</v>
      </c>
      <c r="V115" s="28">
        <v>7044188.1399999997</v>
      </c>
      <c r="W115" s="28">
        <v>-21955</v>
      </c>
      <c r="X115" s="28"/>
      <c r="Y115" s="28"/>
      <c r="Z115" s="28"/>
      <c r="AA115" s="28"/>
      <c r="AB115" s="29"/>
    </row>
    <row r="116" spans="1:28" x14ac:dyDescent="0.2">
      <c r="A116" s="102" t="s">
        <v>176</v>
      </c>
      <c r="B116" s="21" t="s">
        <v>291</v>
      </c>
      <c r="C116" s="22" t="s">
        <v>277</v>
      </c>
      <c r="D116" s="22" t="s">
        <v>402</v>
      </c>
      <c r="E116" s="22" t="s">
        <v>265</v>
      </c>
      <c r="F116" s="22"/>
      <c r="G116" s="104" t="s">
        <v>210</v>
      </c>
      <c r="H116" s="22"/>
      <c r="I116" s="22"/>
      <c r="J116" s="22"/>
      <c r="K116" s="22"/>
      <c r="L116" s="22"/>
      <c r="M116" s="22" t="s">
        <v>254</v>
      </c>
      <c r="N116" s="22"/>
      <c r="O116" s="22"/>
      <c r="P116" s="23"/>
      <c r="Q116" s="79"/>
      <c r="R116" s="29"/>
      <c r="S116" s="86" t="s">
        <v>251</v>
      </c>
      <c r="T116" s="78">
        <v>14109390</v>
      </c>
      <c r="U116" s="28">
        <v>9922783</v>
      </c>
      <c r="V116" s="28">
        <v>9773054.5500000007</v>
      </c>
      <c r="W116" s="28">
        <v>505991</v>
      </c>
      <c r="X116" s="28"/>
      <c r="Y116" s="28"/>
      <c r="Z116" s="28"/>
      <c r="AA116" s="28"/>
      <c r="AB116" s="29"/>
    </row>
    <row r="117" spans="1:28" x14ac:dyDescent="0.2">
      <c r="A117" s="103" t="s">
        <v>269</v>
      </c>
      <c r="B117" s="21" t="s">
        <v>291</v>
      </c>
      <c r="C117" s="22" t="s">
        <v>277</v>
      </c>
      <c r="D117" s="22" t="s">
        <v>402</v>
      </c>
      <c r="E117" s="22" t="s">
        <v>265</v>
      </c>
      <c r="F117" s="22"/>
      <c r="G117" s="104" t="s">
        <v>223</v>
      </c>
      <c r="H117" s="22"/>
      <c r="I117" s="22"/>
      <c r="J117" s="22"/>
      <c r="K117" s="22"/>
      <c r="L117" s="22"/>
      <c r="M117" s="22" t="s">
        <v>254</v>
      </c>
      <c r="N117" s="22"/>
      <c r="O117" s="22"/>
      <c r="P117" s="23"/>
      <c r="Q117" s="79"/>
      <c r="R117" s="29"/>
      <c r="S117" s="86" t="s">
        <v>251</v>
      </c>
      <c r="T117" s="78">
        <v>12116110</v>
      </c>
      <c r="U117" s="28">
        <v>8158512</v>
      </c>
      <c r="V117" s="28">
        <v>7896229.46</v>
      </c>
      <c r="W117" s="28">
        <v>515313</v>
      </c>
      <c r="X117" s="28"/>
      <c r="Y117" s="28"/>
      <c r="Z117" s="28"/>
      <c r="AA117" s="28"/>
      <c r="AB117" s="29"/>
    </row>
    <row r="118" spans="1:28" x14ac:dyDescent="0.2">
      <c r="A118" s="103" t="s">
        <v>194</v>
      </c>
      <c r="B118" s="21" t="s">
        <v>291</v>
      </c>
      <c r="C118" s="22" t="s">
        <v>277</v>
      </c>
      <c r="D118" s="22" t="s">
        <v>402</v>
      </c>
      <c r="E118" s="22" t="s">
        <v>265</v>
      </c>
      <c r="F118" s="22"/>
      <c r="G118" s="104" t="s">
        <v>240</v>
      </c>
      <c r="H118" s="22"/>
      <c r="I118" s="22"/>
      <c r="J118" s="22"/>
      <c r="K118" s="22"/>
      <c r="L118" s="22"/>
      <c r="M118" s="22" t="s">
        <v>254</v>
      </c>
      <c r="N118" s="22"/>
      <c r="O118" s="22"/>
      <c r="P118" s="23"/>
      <c r="Q118" s="79"/>
      <c r="R118" s="29"/>
      <c r="S118" s="86" t="s">
        <v>251</v>
      </c>
      <c r="T118" s="78">
        <v>9501140</v>
      </c>
      <c r="U118" s="28">
        <v>6642290</v>
      </c>
      <c r="V118" s="28">
        <v>6121976.8499999996</v>
      </c>
      <c r="W118" s="28">
        <v>370071</v>
      </c>
      <c r="X118" s="28"/>
      <c r="Y118" s="28"/>
      <c r="Z118" s="28"/>
      <c r="AA118" s="28"/>
      <c r="AB118" s="29"/>
    </row>
    <row r="119" spans="1:28" x14ac:dyDescent="0.2">
      <c r="A119" s="103" t="s">
        <v>182</v>
      </c>
      <c r="B119" s="21" t="s">
        <v>291</v>
      </c>
      <c r="C119" s="22" t="s">
        <v>277</v>
      </c>
      <c r="D119" s="22" t="s">
        <v>402</v>
      </c>
      <c r="E119" s="22" t="s">
        <v>265</v>
      </c>
      <c r="F119" s="22"/>
      <c r="G119" s="104" t="s">
        <v>229</v>
      </c>
      <c r="H119" s="22"/>
      <c r="I119" s="22"/>
      <c r="J119" s="22"/>
      <c r="K119" s="22"/>
      <c r="L119" s="22"/>
      <c r="M119" s="22" t="s">
        <v>254</v>
      </c>
      <c r="N119" s="22"/>
      <c r="O119" s="22"/>
      <c r="P119" s="23"/>
      <c r="Q119" s="79"/>
      <c r="R119" s="29"/>
      <c r="S119" s="86" t="s">
        <v>251</v>
      </c>
      <c r="T119" s="78">
        <v>10253800</v>
      </c>
      <c r="U119" s="28">
        <v>6530477</v>
      </c>
      <c r="V119" s="28">
        <v>6292491.4900000002</v>
      </c>
      <c r="W119" s="28">
        <v>114964</v>
      </c>
      <c r="X119" s="28"/>
      <c r="Y119" s="28"/>
      <c r="Z119" s="28"/>
      <c r="AA119" s="28"/>
      <c r="AB119" s="29"/>
    </row>
    <row r="120" spans="1:28" x14ac:dyDescent="0.2">
      <c r="A120" s="103" t="s">
        <v>403</v>
      </c>
      <c r="B120" s="21" t="s">
        <v>291</v>
      </c>
      <c r="C120" s="22" t="s">
        <v>277</v>
      </c>
      <c r="D120" s="22" t="s">
        <v>402</v>
      </c>
      <c r="E120" s="22" t="s">
        <v>265</v>
      </c>
      <c r="F120" s="22"/>
      <c r="G120" s="104" t="s">
        <v>227</v>
      </c>
      <c r="H120" s="22"/>
      <c r="I120" s="22"/>
      <c r="J120" s="22"/>
      <c r="K120" s="22"/>
      <c r="L120" s="22"/>
      <c r="M120" s="22" t="s">
        <v>254</v>
      </c>
      <c r="N120" s="22"/>
      <c r="O120" s="22"/>
      <c r="P120" s="23"/>
      <c r="Q120" s="79"/>
      <c r="R120" s="29"/>
      <c r="S120" s="86" t="s">
        <v>251</v>
      </c>
      <c r="T120" s="78">
        <v>6362510</v>
      </c>
      <c r="U120" s="28">
        <v>4418564</v>
      </c>
      <c r="V120" s="28">
        <v>4164202.13</v>
      </c>
      <c r="W120" s="28">
        <v>430343</v>
      </c>
      <c r="X120" s="28"/>
      <c r="Y120" s="28"/>
      <c r="Z120" s="28"/>
      <c r="AA120" s="28"/>
      <c r="AB120" s="29"/>
    </row>
    <row r="121" spans="1:28" x14ac:dyDescent="0.2">
      <c r="A121" s="103" t="s">
        <v>180</v>
      </c>
      <c r="B121" s="21" t="s">
        <v>291</v>
      </c>
      <c r="C121" s="22" t="s">
        <v>277</v>
      </c>
      <c r="D121" s="22" t="s">
        <v>402</v>
      </c>
      <c r="E121" s="22" t="s">
        <v>265</v>
      </c>
      <c r="F121" s="22"/>
      <c r="G121" s="104" t="s">
        <v>224</v>
      </c>
      <c r="H121" s="22"/>
      <c r="I121" s="22"/>
      <c r="J121" s="22"/>
      <c r="K121" s="22"/>
      <c r="L121" s="22"/>
      <c r="M121" s="22" t="s">
        <v>254</v>
      </c>
      <c r="N121" s="22"/>
      <c r="O121" s="22"/>
      <c r="P121" s="23"/>
      <c r="Q121" s="79"/>
      <c r="R121" s="29"/>
      <c r="S121" s="86" t="s">
        <v>251</v>
      </c>
      <c r="T121" s="78">
        <v>7740490</v>
      </c>
      <c r="U121" s="28">
        <v>5551354</v>
      </c>
      <c r="V121" s="28">
        <v>5231551.1100000003</v>
      </c>
      <c r="W121" s="28">
        <v>105171</v>
      </c>
      <c r="X121" s="28"/>
      <c r="Y121" s="28"/>
      <c r="Z121" s="28"/>
      <c r="AA121" s="28"/>
      <c r="AB121" s="29"/>
    </row>
    <row r="122" spans="1:28" x14ac:dyDescent="0.2">
      <c r="A122" s="103" t="s">
        <v>196</v>
      </c>
      <c r="B122" s="21" t="s">
        <v>291</v>
      </c>
      <c r="C122" s="22" t="s">
        <v>277</v>
      </c>
      <c r="D122" s="22" t="s">
        <v>402</v>
      </c>
      <c r="E122" s="22" t="s">
        <v>265</v>
      </c>
      <c r="F122" s="22"/>
      <c r="G122" s="104" t="s">
        <v>242</v>
      </c>
      <c r="H122" s="22"/>
      <c r="I122" s="22"/>
      <c r="J122" s="22"/>
      <c r="K122" s="22"/>
      <c r="L122" s="22"/>
      <c r="M122" s="22" t="s">
        <v>254</v>
      </c>
      <c r="N122" s="22"/>
      <c r="O122" s="22"/>
      <c r="P122" s="23"/>
      <c r="Q122" s="79"/>
      <c r="R122" s="29"/>
      <c r="S122" s="86" t="s">
        <v>251</v>
      </c>
      <c r="T122" s="78">
        <v>11059350</v>
      </c>
      <c r="U122" s="28">
        <v>7390367</v>
      </c>
      <c r="V122" s="28">
        <v>7457288.2400000002</v>
      </c>
      <c r="W122" s="28">
        <v>265421</v>
      </c>
      <c r="X122" s="28"/>
      <c r="Y122" s="28"/>
      <c r="Z122" s="28"/>
      <c r="AA122" s="28"/>
      <c r="AB122" s="29"/>
    </row>
    <row r="123" spans="1:28" x14ac:dyDescent="0.2">
      <c r="A123" s="102" t="s">
        <v>168</v>
      </c>
      <c r="B123" s="21" t="s">
        <v>291</v>
      </c>
      <c r="C123" s="22" t="s">
        <v>277</v>
      </c>
      <c r="D123" s="22" t="s">
        <v>402</v>
      </c>
      <c r="E123" s="22" t="s">
        <v>265</v>
      </c>
      <c r="F123" s="22"/>
      <c r="G123" s="104" t="s">
        <v>211</v>
      </c>
      <c r="H123" s="22"/>
      <c r="I123" s="22"/>
      <c r="J123" s="22"/>
      <c r="K123" s="22"/>
      <c r="L123" s="22"/>
      <c r="M123" s="22" t="s">
        <v>254</v>
      </c>
      <c r="N123" s="22"/>
      <c r="O123" s="22"/>
      <c r="P123" s="23"/>
      <c r="Q123" s="79"/>
      <c r="R123" s="29"/>
      <c r="S123" s="86" t="s">
        <v>251</v>
      </c>
      <c r="T123" s="78">
        <v>12430610</v>
      </c>
      <c r="U123" s="28">
        <v>7451529</v>
      </c>
      <c r="V123" s="28">
        <v>7259047.9000000004</v>
      </c>
      <c r="W123" s="28">
        <v>283868</v>
      </c>
      <c r="X123" s="28"/>
      <c r="Y123" s="28"/>
      <c r="Z123" s="28"/>
      <c r="AA123" s="28"/>
      <c r="AB123" s="29"/>
    </row>
    <row r="124" spans="1:28" x14ac:dyDescent="0.2">
      <c r="A124" s="103" t="s">
        <v>302</v>
      </c>
      <c r="B124" s="21" t="s">
        <v>291</v>
      </c>
      <c r="C124" s="22" t="s">
        <v>277</v>
      </c>
      <c r="D124" s="22" t="s">
        <v>402</v>
      </c>
      <c r="E124" s="22" t="s">
        <v>265</v>
      </c>
      <c r="F124" s="22"/>
      <c r="G124" s="104" t="s">
        <v>305</v>
      </c>
      <c r="H124" s="22"/>
      <c r="I124" s="22"/>
      <c r="J124" s="22"/>
      <c r="K124" s="22"/>
      <c r="L124" s="22"/>
      <c r="M124" s="22" t="s">
        <v>254</v>
      </c>
      <c r="N124" s="22"/>
      <c r="O124" s="22"/>
      <c r="P124" s="23"/>
      <c r="Q124" s="79"/>
      <c r="R124" s="29"/>
      <c r="S124" s="86" t="s">
        <v>251</v>
      </c>
      <c r="T124" s="78">
        <v>0</v>
      </c>
      <c r="U124" s="28">
        <v>7668227</v>
      </c>
      <c r="V124" s="28">
        <v>2921416.66</v>
      </c>
      <c r="W124" s="28">
        <v>0</v>
      </c>
      <c r="X124" s="28"/>
      <c r="Y124" s="28"/>
      <c r="Z124" s="28"/>
      <c r="AA124" s="28"/>
      <c r="AB124" s="29"/>
    </row>
    <row r="125" spans="1:28" x14ac:dyDescent="0.2">
      <c r="A125" s="103" t="s">
        <v>303</v>
      </c>
      <c r="B125" s="21" t="s">
        <v>291</v>
      </c>
      <c r="C125" s="22" t="s">
        <v>277</v>
      </c>
      <c r="D125" s="22" t="s">
        <v>402</v>
      </c>
      <c r="E125" s="22" t="s">
        <v>265</v>
      </c>
      <c r="F125" s="22"/>
      <c r="G125" s="104" t="s">
        <v>306</v>
      </c>
      <c r="H125" s="22"/>
      <c r="I125" s="22"/>
      <c r="J125" s="22"/>
      <c r="K125" s="22"/>
      <c r="L125" s="22"/>
      <c r="M125" s="22" t="s">
        <v>254</v>
      </c>
      <c r="N125" s="22"/>
      <c r="O125" s="22"/>
      <c r="P125" s="23"/>
      <c r="Q125" s="79"/>
      <c r="R125" s="29"/>
      <c r="S125" s="86" t="s">
        <v>251</v>
      </c>
      <c r="T125" s="78">
        <v>0</v>
      </c>
      <c r="U125" s="28">
        <v>14148730</v>
      </c>
      <c r="V125" s="28">
        <v>5531724.7800000003</v>
      </c>
      <c r="W125" s="28">
        <v>0</v>
      </c>
      <c r="X125" s="28"/>
      <c r="Y125" s="28"/>
      <c r="Z125" s="28"/>
      <c r="AA125" s="28"/>
      <c r="AB125" s="29"/>
    </row>
    <row r="126" spans="1:28" x14ac:dyDescent="0.2">
      <c r="A126" s="103" t="s">
        <v>304</v>
      </c>
      <c r="B126" s="21" t="s">
        <v>291</v>
      </c>
      <c r="C126" s="22" t="s">
        <v>277</v>
      </c>
      <c r="D126" s="22" t="s">
        <v>402</v>
      </c>
      <c r="E126" s="22" t="s">
        <v>265</v>
      </c>
      <c r="F126" s="22"/>
      <c r="G126" s="104" t="s">
        <v>307</v>
      </c>
      <c r="H126" s="22"/>
      <c r="I126" s="22"/>
      <c r="J126" s="22"/>
      <c r="K126" s="22"/>
      <c r="L126" s="22"/>
      <c r="M126" s="22" t="s">
        <v>254</v>
      </c>
      <c r="N126" s="22"/>
      <c r="O126" s="22"/>
      <c r="P126" s="23"/>
      <c r="Q126" s="79"/>
      <c r="R126" s="29"/>
      <c r="S126" s="86" t="s">
        <v>251</v>
      </c>
      <c r="T126" s="78">
        <v>0</v>
      </c>
      <c r="U126" s="28">
        <v>10885869</v>
      </c>
      <c r="V126" s="28">
        <v>3933065.43</v>
      </c>
      <c r="W126" s="28">
        <v>0</v>
      </c>
      <c r="X126" s="28"/>
      <c r="Y126" s="28"/>
      <c r="Z126" s="28"/>
      <c r="AA126" s="28"/>
      <c r="AB126" s="29"/>
    </row>
    <row r="127" spans="1:28" x14ac:dyDescent="0.2">
      <c r="A127" s="30" t="s">
        <v>256</v>
      </c>
      <c r="B127" s="21" t="s">
        <v>291</v>
      </c>
      <c r="C127" s="22" t="s">
        <v>277</v>
      </c>
      <c r="D127" s="22" t="s">
        <v>402</v>
      </c>
      <c r="E127" s="22" t="s">
        <v>265</v>
      </c>
      <c r="F127" s="22"/>
      <c r="G127" s="22" t="s">
        <v>257</v>
      </c>
      <c r="H127" s="22"/>
      <c r="I127" s="22"/>
      <c r="J127" s="22"/>
      <c r="K127" s="22"/>
      <c r="L127" s="22"/>
      <c r="M127" s="22" t="s">
        <v>254</v>
      </c>
      <c r="N127" s="22"/>
      <c r="O127" s="22"/>
      <c r="P127" s="23"/>
      <c r="Q127" s="79"/>
      <c r="R127" s="29"/>
      <c r="S127" s="86" t="s">
        <v>251</v>
      </c>
      <c r="T127" s="78">
        <v>2215340</v>
      </c>
      <c r="U127" s="28">
        <v>1534168</v>
      </c>
      <c r="V127" s="28">
        <v>1422018.55</v>
      </c>
      <c r="W127" s="28">
        <v>254136</v>
      </c>
      <c r="X127" s="28"/>
      <c r="Y127" s="28"/>
      <c r="Z127" s="28"/>
      <c r="AA127" s="28"/>
      <c r="AB127" s="29"/>
    </row>
    <row r="128" spans="1:28" x14ac:dyDescent="0.2">
      <c r="A128" s="151" t="s">
        <v>311</v>
      </c>
      <c r="B128" s="21" t="s">
        <v>291</v>
      </c>
      <c r="C128" s="22" t="s">
        <v>277</v>
      </c>
      <c r="D128" s="22" t="s">
        <v>402</v>
      </c>
      <c r="E128" s="22" t="s">
        <v>265</v>
      </c>
      <c r="F128" s="22"/>
      <c r="G128" s="104" t="s">
        <v>235</v>
      </c>
      <c r="H128" s="22"/>
      <c r="I128" s="22"/>
      <c r="J128" s="22"/>
      <c r="K128" s="22"/>
      <c r="L128" s="22"/>
      <c r="M128" s="22" t="s">
        <v>254</v>
      </c>
      <c r="N128" s="22"/>
      <c r="O128" s="22"/>
      <c r="P128" s="23"/>
      <c r="Q128" s="79"/>
      <c r="R128" s="29"/>
      <c r="S128" s="86" t="s">
        <v>251</v>
      </c>
      <c r="T128" s="78">
        <v>0</v>
      </c>
      <c r="U128" s="28">
        <v>944742</v>
      </c>
      <c r="V128" s="28">
        <v>424372.95</v>
      </c>
      <c r="W128" s="28">
        <v>0</v>
      </c>
      <c r="X128" s="28"/>
      <c r="Y128" s="28"/>
      <c r="Z128" s="28"/>
      <c r="AA128" s="28"/>
      <c r="AB128" s="29"/>
    </row>
    <row r="129" spans="1:30" x14ac:dyDescent="0.2">
      <c r="A129" s="151" t="s">
        <v>312</v>
      </c>
      <c r="B129" s="21" t="s">
        <v>291</v>
      </c>
      <c r="C129" s="22" t="s">
        <v>277</v>
      </c>
      <c r="D129" s="22" t="s">
        <v>402</v>
      </c>
      <c r="E129" s="22" t="s">
        <v>265</v>
      </c>
      <c r="F129" s="22"/>
      <c r="G129" s="104" t="s">
        <v>231</v>
      </c>
      <c r="H129" s="22"/>
      <c r="I129" s="22"/>
      <c r="J129" s="22"/>
      <c r="K129" s="22"/>
      <c r="L129" s="22"/>
      <c r="M129" s="22" t="s">
        <v>254</v>
      </c>
      <c r="N129" s="22"/>
      <c r="O129" s="22"/>
      <c r="P129" s="23"/>
      <c r="Q129" s="79"/>
      <c r="R129" s="29"/>
      <c r="S129" s="86" t="s">
        <v>251</v>
      </c>
      <c r="T129" s="78">
        <v>0</v>
      </c>
      <c r="U129" s="28">
        <v>830933</v>
      </c>
      <c r="V129" s="28">
        <v>334843.12</v>
      </c>
      <c r="W129" s="28">
        <v>0</v>
      </c>
      <c r="X129" s="28"/>
      <c r="Y129" s="28"/>
      <c r="Z129" s="28"/>
      <c r="AA129" s="28"/>
      <c r="AB129" s="29"/>
    </row>
    <row r="130" spans="1:30" x14ac:dyDescent="0.2">
      <c r="A130" s="151" t="s">
        <v>313</v>
      </c>
      <c r="B130" s="21" t="s">
        <v>291</v>
      </c>
      <c r="C130" s="22" t="s">
        <v>277</v>
      </c>
      <c r="D130" s="22" t="s">
        <v>402</v>
      </c>
      <c r="E130" s="22" t="s">
        <v>265</v>
      </c>
      <c r="F130" s="22"/>
      <c r="G130" s="104" t="s">
        <v>248</v>
      </c>
      <c r="H130" s="22"/>
      <c r="I130" s="22"/>
      <c r="J130" s="22"/>
      <c r="K130" s="22"/>
      <c r="L130" s="22"/>
      <c r="M130" s="22" t="s">
        <v>254</v>
      </c>
      <c r="N130" s="22"/>
      <c r="O130" s="22"/>
      <c r="P130" s="23"/>
      <c r="Q130" s="79"/>
      <c r="R130" s="29"/>
      <c r="S130" s="86" t="s">
        <v>251</v>
      </c>
      <c r="T130" s="78">
        <v>0</v>
      </c>
      <c r="U130" s="28">
        <v>1389677</v>
      </c>
      <c r="V130" s="28">
        <v>450037.19</v>
      </c>
      <c r="W130" s="28">
        <v>0</v>
      </c>
      <c r="X130" s="28"/>
      <c r="Y130" s="28"/>
      <c r="Z130" s="28"/>
      <c r="AA130" s="28"/>
      <c r="AB130" s="29"/>
    </row>
    <row r="131" spans="1:30" x14ac:dyDescent="0.2">
      <c r="A131" s="103" t="s">
        <v>198</v>
      </c>
      <c r="B131" s="21" t="s">
        <v>291</v>
      </c>
      <c r="C131" s="22" t="s">
        <v>277</v>
      </c>
      <c r="D131" s="22" t="s">
        <v>402</v>
      </c>
      <c r="E131" s="22" t="s">
        <v>265</v>
      </c>
      <c r="F131" s="22"/>
      <c r="G131" s="104" t="s">
        <v>244</v>
      </c>
      <c r="H131" s="22"/>
      <c r="I131" s="22"/>
      <c r="J131" s="22"/>
      <c r="K131" s="22"/>
      <c r="L131" s="22"/>
      <c r="M131" s="22" t="s">
        <v>254</v>
      </c>
      <c r="N131" s="22"/>
      <c r="O131" s="22"/>
      <c r="P131" s="23"/>
      <c r="Q131" s="79"/>
      <c r="R131" s="29"/>
      <c r="S131" s="86" t="s">
        <v>251</v>
      </c>
      <c r="T131" s="78">
        <v>-486300</v>
      </c>
      <c r="U131" s="28">
        <v>-143506</v>
      </c>
      <c r="V131" s="28">
        <v>187076.26</v>
      </c>
      <c r="W131" s="28">
        <v>288689</v>
      </c>
      <c r="X131" s="28"/>
      <c r="Y131" s="28"/>
      <c r="Z131" s="28"/>
      <c r="AA131" s="28"/>
      <c r="AB131" s="29"/>
    </row>
    <row r="132" spans="1:30" x14ac:dyDescent="0.2">
      <c r="A132" s="30" t="s">
        <v>260</v>
      </c>
      <c r="B132" s="21" t="s">
        <v>291</v>
      </c>
      <c r="C132" s="22" t="s">
        <v>277</v>
      </c>
      <c r="D132" s="22" t="s">
        <v>402</v>
      </c>
      <c r="E132" s="22" t="s">
        <v>265</v>
      </c>
      <c r="F132" s="22"/>
      <c r="G132" s="22" t="s">
        <v>261</v>
      </c>
      <c r="H132" s="22"/>
      <c r="I132" s="22"/>
      <c r="J132" s="22"/>
      <c r="K132" s="22"/>
      <c r="L132" s="22"/>
      <c r="M132" s="22" t="s">
        <v>254</v>
      </c>
      <c r="N132" s="22"/>
      <c r="O132" s="22"/>
      <c r="P132" s="23"/>
      <c r="Q132" s="79"/>
      <c r="R132" s="29"/>
      <c r="S132" s="86" t="s">
        <v>251</v>
      </c>
      <c r="T132" s="78">
        <v>3641000</v>
      </c>
      <c r="U132" s="28">
        <v>4263984</v>
      </c>
      <c r="V132" s="28">
        <v>3786142</v>
      </c>
      <c r="W132" s="28">
        <v>0</v>
      </c>
      <c r="X132" s="28"/>
      <c r="Y132" s="28"/>
      <c r="Z132" s="28"/>
      <c r="AA132" s="28"/>
      <c r="AB132" s="29"/>
    </row>
    <row r="133" spans="1:30" x14ac:dyDescent="0.2">
      <c r="A133" s="30"/>
      <c r="B133" s="21"/>
      <c r="C133" s="22"/>
      <c r="D133" s="22"/>
      <c r="E133" s="22"/>
      <c r="F133" s="22"/>
      <c r="G133" s="22"/>
      <c r="H133" s="22"/>
      <c r="I133" s="22"/>
      <c r="J133" s="22"/>
      <c r="K133" s="22"/>
      <c r="L133" s="22"/>
      <c r="M133" s="22"/>
      <c r="N133" s="22"/>
      <c r="O133" s="22"/>
      <c r="P133" s="23"/>
      <c r="Q133" s="79"/>
      <c r="R133" s="29"/>
      <c r="S133" s="86"/>
      <c r="T133" s="78"/>
      <c r="U133" s="28"/>
      <c r="V133" s="28"/>
      <c r="W133" s="28"/>
      <c r="X133" s="28"/>
      <c r="Y133" s="28"/>
      <c r="Z133" s="28"/>
      <c r="AA133" s="28"/>
      <c r="AB133" s="29"/>
    </row>
    <row r="134" spans="1:30" x14ac:dyDescent="0.2">
      <c r="A134" s="30" t="s">
        <v>290</v>
      </c>
      <c r="B134" s="21"/>
      <c r="C134" s="22"/>
      <c r="D134" s="22"/>
      <c r="E134" s="22"/>
      <c r="F134" s="22"/>
      <c r="G134" s="22"/>
      <c r="H134" s="22"/>
      <c r="I134" s="22"/>
      <c r="J134" s="22"/>
      <c r="K134" s="22"/>
      <c r="L134" s="22"/>
      <c r="M134" s="22"/>
      <c r="N134" s="22"/>
      <c r="O134" s="22"/>
      <c r="P134" s="23"/>
      <c r="Q134" s="79"/>
      <c r="R134" s="29"/>
      <c r="S134" s="86"/>
      <c r="T134" s="78"/>
      <c r="U134" s="28"/>
      <c r="V134" s="28"/>
      <c r="W134" s="28"/>
      <c r="X134" s="28"/>
      <c r="Y134" s="28"/>
      <c r="Z134" s="28"/>
      <c r="AA134" s="28"/>
      <c r="AB134" s="29"/>
    </row>
    <row r="135" spans="1:30" x14ac:dyDescent="0.2">
      <c r="A135" s="30"/>
      <c r="B135" s="21"/>
      <c r="C135" s="22"/>
      <c r="D135" s="22"/>
      <c r="E135" s="22"/>
      <c r="F135" s="22"/>
      <c r="G135" s="22"/>
      <c r="H135" s="22"/>
      <c r="I135" s="22"/>
      <c r="J135" s="22"/>
      <c r="K135" s="22"/>
      <c r="L135" s="22"/>
      <c r="M135" s="22"/>
      <c r="N135" s="22"/>
      <c r="O135" s="22"/>
      <c r="P135" s="23"/>
      <c r="Q135" s="79"/>
      <c r="R135" s="29"/>
      <c r="S135" s="86"/>
      <c r="T135" s="78"/>
      <c r="U135" s="28"/>
      <c r="V135" s="28"/>
      <c r="W135" s="28"/>
      <c r="X135" s="28"/>
      <c r="Y135" s="28"/>
      <c r="Z135" s="28"/>
      <c r="AA135" s="28"/>
      <c r="AB135" s="29"/>
    </row>
    <row r="136" spans="1:30" x14ac:dyDescent="0.2">
      <c r="A136" s="151" t="s">
        <v>337</v>
      </c>
      <c r="B136" s="85" t="s">
        <v>291</v>
      </c>
      <c r="C136" s="104" t="s">
        <v>287</v>
      </c>
      <c r="D136" s="104" t="s">
        <v>338</v>
      </c>
      <c r="E136" s="104" t="s">
        <v>265</v>
      </c>
      <c r="F136" s="22"/>
      <c r="G136" s="104" t="s">
        <v>264</v>
      </c>
      <c r="H136" s="104" t="s">
        <v>274</v>
      </c>
      <c r="I136" s="22"/>
      <c r="J136" s="22"/>
      <c r="K136" s="22"/>
      <c r="L136" s="22"/>
      <c r="M136" s="104" t="s">
        <v>254</v>
      </c>
      <c r="N136" s="22"/>
      <c r="O136" s="22"/>
      <c r="P136" s="23"/>
      <c r="Q136" s="79"/>
      <c r="R136" s="29"/>
      <c r="S136" s="86" t="s">
        <v>251</v>
      </c>
      <c r="T136" s="78">
        <v>-3229990</v>
      </c>
      <c r="U136" s="28">
        <v>-3229990</v>
      </c>
      <c r="V136" s="28">
        <v>-2323329</v>
      </c>
      <c r="W136" s="28">
        <v>0</v>
      </c>
      <c r="X136" s="28"/>
      <c r="Y136" s="28"/>
      <c r="Z136" s="28"/>
      <c r="AA136" s="28"/>
      <c r="AB136" s="29"/>
    </row>
    <row r="137" spans="1:30" x14ac:dyDescent="0.2">
      <c r="A137" s="103" t="s">
        <v>330</v>
      </c>
      <c r="B137" s="85" t="s">
        <v>291</v>
      </c>
      <c r="C137" s="22" t="s">
        <v>295</v>
      </c>
      <c r="D137" s="22" t="s">
        <v>296</v>
      </c>
      <c r="E137" s="22" t="s">
        <v>265</v>
      </c>
      <c r="F137" s="22"/>
      <c r="G137" s="104" t="s">
        <v>264</v>
      </c>
      <c r="H137" s="104" t="s">
        <v>274</v>
      </c>
      <c r="I137" s="22"/>
      <c r="J137" s="22"/>
      <c r="K137" s="22"/>
      <c r="L137" s="22"/>
      <c r="M137" s="22" t="s">
        <v>254</v>
      </c>
      <c r="N137" s="22"/>
      <c r="O137" s="22"/>
      <c r="P137" s="23"/>
      <c r="Q137" s="79"/>
      <c r="R137" s="29"/>
      <c r="S137" s="86" t="s">
        <v>251</v>
      </c>
      <c r="T137" s="78">
        <v>50092010</v>
      </c>
      <c r="U137" s="207">
        <v>56419077</v>
      </c>
      <c r="V137" s="28">
        <v>37881531.280000001</v>
      </c>
      <c r="W137" s="28">
        <v>6681128</v>
      </c>
      <c r="X137" s="28"/>
      <c r="Y137" s="28"/>
      <c r="Z137" s="28"/>
      <c r="AA137" s="28"/>
      <c r="AB137" s="29"/>
      <c r="AD137" s="1">
        <f>11337960+34721889+5222150</f>
        <v>51281999</v>
      </c>
    </row>
    <row r="138" spans="1:30" x14ac:dyDescent="0.2">
      <c r="A138" s="103" t="s">
        <v>331</v>
      </c>
      <c r="B138" s="85" t="s">
        <v>291</v>
      </c>
      <c r="C138" s="22" t="s">
        <v>295</v>
      </c>
      <c r="D138" s="22" t="s">
        <v>287</v>
      </c>
      <c r="E138" s="22" t="s">
        <v>265</v>
      </c>
      <c r="F138" s="22"/>
      <c r="G138" s="104" t="s">
        <v>264</v>
      </c>
      <c r="H138" s="104" t="s">
        <v>274</v>
      </c>
      <c r="I138" s="22"/>
      <c r="J138" s="22"/>
      <c r="K138" s="22"/>
      <c r="L138" s="22"/>
      <c r="M138" s="22" t="s">
        <v>254</v>
      </c>
      <c r="N138" s="22"/>
      <c r="O138" s="22"/>
      <c r="P138" s="23"/>
      <c r="Q138" s="79"/>
      <c r="R138" s="29"/>
      <c r="S138" s="86" t="s">
        <v>251</v>
      </c>
      <c r="T138" s="163">
        <v>42226640</v>
      </c>
      <c r="U138" s="207">
        <v>42124801</v>
      </c>
      <c r="V138" s="28">
        <v>27673999.210000001</v>
      </c>
      <c r="W138" s="28">
        <v>0</v>
      </c>
      <c r="X138" s="28"/>
      <c r="Y138" s="28"/>
      <c r="Z138" s="28"/>
      <c r="AA138" s="28"/>
      <c r="AB138" s="29"/>
    </row>
    <row r="139" spans="1:30" x14ac:dyDescent="0.2">
      <c r="A139" s="103" t="s">
        <v>332</v>
      </c>
      <c r="B139" s="85" t="s">
        <v>291</v>
      </c>
      <c r="C139" s="22" t="s">
        <v>295</v>
      </c>
      <c r="D139" s="104" t="s">
        <v>297</v>
      </c>
      <c r="E139" s="22" t="s">
        <v>265</v>
      </c>
      <c r="F139" s="22"/>
      <c r="G139" s="104" t="s">
        <v>264</v>
      </c>
      <c r="H139" s="104" t="s">
        <v>274</v>
      </c>
      <c r="I139" s="22"/>
      <c r="J139" s="22"/>
      <c r="K139" s="22"/>
      <c r="L139" s="22"/>
      <c r="M139" s="22" t="s">
        <v>254</v>
      </c>
      <c r="N139" s="22"/>
      <c r="O139" s="22"/>
      <c r="P139" s="23"/>
      <c r="Q139" s="79"/>
      <c r="R139" s="29"/>
      <c r="S139" s="86" t="s">
        <v>251</v>
      </c>
      <c r="T139" s="78">
        <v>30687360</v>
      </c>
      <c r="U139" s="207">
        <v>30534200</v>
      </c>
      <c r="V139" s="28">
        <v>18974637.289999999</v>
      </c>
      <c r="W139" s="28">
        <v>0</v>
      </c>
      <c r="X139" s="28"/>
      <c r="Y139" s="28"/>
      <c r="Z139" s="28"/>
      <c r="AA139" s="28"/>
      <c r="AB139" s="29"/>
      <c r="AD139" s="1">
        <v>30687360</v>
      </c>
    </row>
    <row r="140" spans="1:30" x14ac:dyDescent="0.2">
      <c r="A140" s="103" t="s">
        <v>284</v>
      </c>
      <c r="B140" s="85" t="s">
        <v>291</v>
      </c>
      <c r="C140" s="22" t="s">
        <v>295</v>
      </c>
      <c r="D140" s="104" t="s">
        <v>276</v>
      </c>
      <c r="E140" s="22" t="s">
        <v>265</v>
      </c>
      <c r="F140" s="22"/>
      <c r="G140" s="104" t="s">
        <v>264</v>
      </c>
      <c r="H140" s="104" t="s">
        <v>275</v>
      </c>
      <c r="I140" s="22"/>
      <c r="J140" s="22"/>
      <c r="K140" s="22"/>
      <c r="L140" s="22"/>
      <c r="M140" s="22" t="s">
        <v>254</v>
      </c>
      <c r="N140" s="22"/>
      <c r="O140" s="22"/>
      <c r="P140" s="23"/>
      <c r="Q140" s="79"/>
      <c r="R140" s="29"/>
      <c r="S140" s="86" t="s">
        <v>251</v>
      </c>
      <c r="T140" s="78">
        <v>22999380</v>
      </c>
      <c r="U140" s="207">
        <v>20536140</v>
      </c>
      <c r="V140" s="28">
        <v>5696647.9800000004</v>
      </c>
      <c r="W140" s="28">
        <v>-2586475</v>
      </c>
      <c r="X140" s="28"/>
      <c r="Y140" s="28"/>
      <c r="Z140" s="28"/>
      <c r="AA140" s="28"/>
      <c r="AB140" s="29"/>
    </row>
    <row r="141" spans="1:30" x14ac:dyDescent="0.2">
      <c r="A141" s="103" t="s">
        <v>334</v>
      </c>
      <c r="B141" s="85" t="s">
        <v>291</v>
      </c>
      <c r="C141" s="22" t="s">
        <v>298</v>
      </c>
      <c r="D141" s="22"/>
      <c r="E141" s="22" t="s">
        <v>265</v>
      </c>
      <c r="F141" s="22"/>
      <c r="G141" s="104" t="s">
        <v>264</v>
      </c>
      <c r="H141" s="104" t="s">
        <v>274</v>
      </c>
      <c r="I141" s="22"/>
      <c r="J141" s="22"/>
      <c r="K141" s="22"/>
      <c r="L141" s="22"/>
      <c r="M141" s="22" t="s">
        <v>254</v>
      </c>
      <c r="N141" s="22"/>
      <c r="O141" s="22"/>
      <c r="P141" s="23"/>
      <c r="Q141" s="79"/>
      <c r="R141" s="29"/>
      <c r="S141" s="86" t="s">
        <v>251</v>
      </c>
      <c r="T141" s="78">
        <v>394860</v>
      </c>
      <c r="U141" s="207">
        <v>315517</v>
      </c>
      <c r="V141" s="28">
        <v>-194178</v>
      </c>
      <c r="W141" s="28">
        <v>0</v>
      </c>
      <c r="X141" s="28"/>
      <c r="Y141" s="28"/>
      <c r="Z141" s="28"/>
      <c r="AA141" s="28"/>
      <c r="AB141" s="29"/>
    </row>
    <row r="142" spans="1:30" x14ac:dyDescent="0.2">
      <c r="A142" s="103" t="s">
        <v>333</v>
      </c>
      <c r="B142" s="85" t="s">
        <v>291</v>
      </c>
      <c r="C142" s="22" t="s">
        <v>299</v>
      </c>
      <c r="D142" s="22"/>
      <c r="E142" s="22" t="s">
        <v>265</v>
      </c>
      <c r="F142" s="22"/>
      <c r="G142" s="104" t="s">
        <v>264</v>
      </c>
      <c r="H142" s="104" t="s">
        <v>274</v>
      </c>
      <c r="I142" s="22"/>
      <c r="J142" s="22"/>
      <c r="K142" s="22"/>
      <c r="L142" s="22"/>
      <c r="M142" s="22" t="s">
        <v>254</v>
      </c>
      <c r="N142" s="22"/>
      <c r="O142" s="22"/>
      <c r="P142" s="23"/>
      <c r="Q142" s="79"/>
      <c r="R142" s="29"/>
      <c r="S142" s="86" t="s">
        <v>251</v>
      </c>
      <c r="T142" s="78">
        <v>4799050</v>
      </c>
      <c r="U142" s="207">
        <v>4799050</v>
      </c>
      <c r="V142" s="28">
        <v>2210113.5499999998</v>
      </c>
      <c r="W142" s="28">
        <v>0</v>
      </c>
      <c r="X142" s="28"/>
      <c r="Y142" s="28"/>
      <c r="Z142" s="28"/>
      <c r="AA142" s="28"/>
      <c r="AB142" s="29"/>
    </row>
    <row r="143" spans="1:30" x14ac:dyDescent="0.2">
      <c r="A143" s="103" t="s">
        <v>317</v>
      </c>
      <c r="B143" s="85" t="s">
        <v>291</v>
      </c>
      <c r="C143" s="22" t="s">
        <v>295</v>
      </c>
      <c r="D143" s="22" t="s">
        <v>296</v>
      </c>
      <c r="E143" s="22" t="s">
        <v>265</v>
      </c>
      <c r="F143" s="22"/>
      <c r="G143" s="104" t="s">
        <v>264</v>
      </c>
      <c r="H143" s="104" t="s">
        <v>276</v>
      </c>
      <c r="I143" s="22"/>
      <c r="J143" s="22"/>
      <c r="K143" s="22"/>
      <c r="L143" s="22"/>
      <c r="M143" s="22" t="s">
        <v>254</v>
      </c>
      <c r="N143" s="22"/>
      <c r="O143" s="22"/>
      <c r="P143" s="23"/>
      <c r="Q143" s="79"/>
      <c r="R143" s="29"/>
      <c r="S143" s="86" t="s">
        <v>251</v>
      </c>
      <c r="T143" s="78">
        <v>1664920</v>
      </c>
      <c r="U143" s="207">
        <v>4866202</v>
      </c>
      <c r="V143" s="28">
        <v>3850826.47</v>
      </c>
      <c r="W143" s="28">
        <v>-172163</v>
      </c>
      <c r="X143" s="28"/>
      <c r="Y143" s="28"/>
      <c r="Z143" s="28"/>
      <c r="AA143" s="28"/>
      <c r="AB143" s="29"/>
      <c r="AD143" s="1">
        <v>6849747</v>
      </c>
    </row>
    <row r="144" spans="1:30" x14ac:dyDescent="0.2">
      <c r="A144" s="103" t="s">
        <v>318</v>
      </c>
      <c r="B144" s="85" t="s">
        <v>291</v>
      </c>
      <c r="C144" s="22" t="s">
        <v>295</v>
      </c>
      <c r="D144" s="22" t="s">
        <v>296</v>
      </c>
      <c r="E144" s="22" t="s">
        <v>265</v>
      </c>
      <c r="F144" s="22"/>
      <c r="G144" s="104" t="s">
        <v>264</v>
      </c>
      <c r="H144" s="104" t="s">
        <v>277</v>
      </c>
      <c r="I144" s="22"/>
      <c r="J144" s="22"/>
      <c r="K144" s="22"/>
      <c r="L144" s="22"/>
      <c r="M144" s="22" t="s">
        <v>254</v>
      </c>
      <c r="N144" s="22"/>
      <c r="O144" s="22"/>
      <c r="P144" s="23"/>
      <c r="Q144" s="79"/>
      <c r="R144" s="29"/>
      <c r="S144" s="86" t="s">
        <v>251</v>
      </c>
      <c r="T144" s="78">
        <v>512150</v>
      </c>
      <c r="U144" s="207">
        <v>1663554</v>
      </c>
      <c r="V144" s="28">
        <v>-3711303.71</v>
      </c>
      <c r="W144" s="28">
        <v>4672167</v>
      </c>
      <c r="X144" s="28"/>
      <c r="Y144" s="28"/>
      <c r="Z144" s="28"/>
      <c r="AA144" s="28"/>
      <c r="AB144" s="29"/>
    </row>
    <row r="145" spans="1:28" x14ac:dyDescent="0.2">
      <c r="A145" s="103" t="s">
        <v>374</v>
      </c>
      <c r="B145" s="85" t="s">
        <v>291</v>
      </c>
      <c r="C145" s="22" t="s">
        <v>295</v>
      </c>
      <c r="D145" s="22" t="s">
        <v>296</v>
      </c>
      <c r="E145" s="22" t="s">
        <v>265</v>
      </c>
      <c r="F145" s="22"/>
      <c r="G145" s="104" t="s">
        <v>264</v>
      </c>
      <c r="H145" s="104" t="s">
        <v>278</v>
      </c>
      <c r="I145" s="22"/>
      <c r="J145" s="22"/>
      <c r="K145" s="22"/>
      <c r="L145" s="22"/>
      <c r="M145" s="22" t="s">
        <v>254</v>
      </c>
      <c r="N145" s="22"/>
      <c r="O145" s="22"/>
      <c r="P145" s="23"/>
      <c r="Q145" s="79"/>
      <c r="R145" s="29"/>
      <c r="S145" s="86" t="s">
        <v>251</v>
      </c>
      <c r="T145" s="78">
        <v>3710</v>
      </c>
      <c r="U145" s="207">
        <v>-705354</v>
      </c>
      <c r="V145" s="28">
        <v>146783.18</v>
      </c>
      <c r="W145" s="28">
        <v>-691989</v>
      </c>
      <c r="X145" s="28"/>
      <c r="Y145" s="28"/>
      <c r="Z145" s="28"/>
      <c r="AA145" s="28"/>
      <c r="AB145" s="29"/>
    </row>
    <row r="146" spans="1:28" x14ac:dyDescent="0.2">
      <c r="A146" s="103" t="s">
        <v>319</v>
      </c>
      <c r="B146" s="85" t="s">
        <v>291</v>
      </c>
      <c r="C146" s="22" t="s">
        <v>295</v>
      </c>
      <c r="D146" s="22" t="s">
        <v>296</v>
      </c>
      <c r="E146" s="22" t="s">
        <v>265</v>
      </c>
      <c r="F146" s="22"/>
      <c r="G146" s="104" t="s">
        <v>264</v>
      </c>
      <c r="H146" s="104" t="s">
        <v>281</v>
      </c>
      <c r="I146" s="22"/>
      <c r="J146" s="22"/>
      <c r="K146" s="22"/>
      <c r="L146" s="22"/>
      <c r="M146" s="22" t="s">
        <v>254</v>
      </c>
      <c r="N146" s="22"/>
      <c r="O146" s="22"/>
      <c r="P146" s="23"/>
      <c r="Q146" s="79"/>
      <c r="R146" s="29"/>
      <c r="S146" s="86" t="s">
        <v>251</v>
      </c>
      <c r="T146" s="78">
        <v>0</v>
      </c>
      <c r="U146" s="207">
        <v>1259275</v>
      </c>
      <c r="V146" s="28">
        <v>573847.81999999995</v>
      </c>
      <c r="W146" s="28">
        <v>0</v>
      </c>
      <c r="X146" s="28"/>
      <c r="Y146" s="28"/>
      <c r="Z146" s="28"/>
      <c r="AA146" s="28"/>
      <c r="AB146" s="29"/>
    </row>
    <row r="147" spans="1:28" x14ac:dyDescent="0.2">
      <c r="A147" s="103" t="s">
        <v>314</v>
      </c>
      <c r="B147" s="85" t="s">
        <v>291</v>
      </c>
      <c r="C147" s="104" t="s">
        <v>295</v>
      </c>
      <c r="D147" s="104" t="s">
        <v>296</v>
      </c>
      <c r="E147" s="104" t="s">
        <v>265</v>
      </c>
      <c r="F147" s="22"/>
      <c r="G147" s="104" t="s">
        <v>255</v>
      </c>
      <c r="H147" s="104"/>
      <c r="I147" s="22"/>
      <c r="J147" s="22"/>
      <c r="K147" s="22"/>
      <c r="L147" s="22"/>
      <c r="M147" s="104" t="s">
        <v>254</v>
      </c>
      <c r="N147" s="22"/>
      <c r="O147" s="22"/>
      <c r="P147" s="23"/>
      <c r="Q147" s="79"/>
      <c r="R147" s="29"/>
      <c r="S147" s="86" t="s">
        <v>251</v>
      </c>
      <c r="T147" s="78">
        <v>515660</v>
      </c>
      <c r="U147" s="207">
        <v>514268</v>
      </c>
      <c r="V147" s="28">
        <v>402937.86</v>
      </c>
      <c r="W147" s="28">
        <v>0</v>
      </c>
      <c r="X147" s="28"/>
      <c r="Y147" s="28"/>
      <c r="Z147" s="28"/>
      <c r="AA147" s="28"/>
      <c r="AB147" s="29"/>
    </row>
    <row r="148" spans="1:28" x14ac:dyDescent="0.2">
      <c r="A148" s="103" t="s">
        <v>177</v>
      </c>
      <c r="B148" s="85" t="s">
        <v>291</v>
      </c>
      <c r="C148" s="104" t="s">
        <v>295</v>
      </c>
      <c r="D148" s="104" t="s">
        <v>276</v>
      </c>
      <c r="E148" s="22" t="s">
        <v>265</v>
      </c>
      <c r="F148" s="22"/>
      <c r="G148" s="104" t="s">
        <v>219</v>
      </c>
      <c r="H148" s="22"/>
      <c r="I148" s="22"/>
      <c r="J148" s="22"/>
      <c r="K148" s="22"/>
      <c r="L148" s="22"/>
      <c r="M148" s="22" t="s">
        <v>254</v>
      </c>
      <c r="N148" s="22"/>
      <c r="O148" s="22"/>
      <c r="P148" s="23"/>
      <c r="Q148" s="79"/>
      <c r="R148" s="29"/>
      <c r="S148" s="86" t="s">
        <v>251</v>
      </c>
      <c r="T148" s="78">
        <v>-23628000</v>
      </c>
      <c r="U148" s="207">
        <v>-23067564</v>
      </c>
      <c r="V148" s="28">
        <v>0</v>
      </c>
      <c r="W148" s="28">
        <v>430482</v>
      </c>
      <c r="X148" s="28"/>
      <c r="Y148" s="28"/>
      <c r="Z148" s="28"/>
      <c r="AA148" s="28"/>
      <c r="AB148" s="29"/>
    </row>
    <row r="149" spans="1:28" x14ac:dyDescent="0.2">
      <c r="A149" s="151" t="s">
        <v>335</v>
      </c>
      <c r="B149" s="21" t="s">
        <v>291</v>
      </c>
      <c r="C149" s="104" t="s">
        <v>295</v>
      </c>
      <c r="D149" s="104" t="s">
        <v>277</v>
      </c>
      <c r="E149" s="22" t="s">
        <v>265</v>
      </c>
      <c r="F149" s="22"/>
      <c r="G149" s="22" t="s">
        <v>250</v>
      </c>
      <c r="H149" s="22"/>
      <c r="I149" s="22"/>
      <c r="J149" s="22"/>
      <c r="K149" s="22"/>
      <c r="L149" s="22"/>
      <c r="M149" s="22" t="s">
        <v>254</v>
      </c>
      <c r="N149" s="22"/>
      <c r="O149" s="22"/>
      <c r="P149" s="23"/>
      <c r="Q149" s="79"/>
      <c r="R149" s="29"/>
      <c r="S149" s="86" t="s">
        <v>251</v>
      </c>
      <c r="T149" s="78">
        <v>1495360</v>
      </c>
      <c r="U149" s="207">
        <v>-390864</v>
      </c>
      <c r="V149" s="28">
        <v>341670</v>
      </c>
      <c r="W149" s="28">
        <v>-217495</v>
      </c>
      <c r="X149" s="28"/>
      <c r="Y149" s="28"/>
      <c r="Z149" s="28"/>
      <c r="AA149" s="28"/>
      <c r="AB149" s="29"/>
    </row>
    <row r="150" spans="1:28" x14ac:dyDescent="0.2">
      <c r="A150" s="151" t="s">
        <v>376</v>
      </c>
      <c r="B150" s="85" t="s">
        <v>291</v>
      </c>
      <c r="C150" s="104" t="s">
        <v>295</v>
      </c>
      <c r="D150" s="104" t="s">
        <v>277</v>
      </c>
      <c r="E150" s="104" t="s">
        <v>265</v>
      </c>
      <c r="F150" s="22"/>
      <c r="G150" s="104" t="s">
        <v>306</v>
      </c>
      <c r="H150" s="22"/>
      <c r="I150" s="22"/>
      <c r="J150" s="22"/>
      <c r="K150" s="22"/>
      <c r="L150" s="22"/>
      <c r="M150" s="104" t="s">
        <v>254</v>
      </c>
      <c r="N150" s="22"/>
      <c r="O150" s="22"/>
      <c r="P150" s="23"/>
      <c r="Q150" s="79"/>
      <c r="R150" s="29"/>
      <c r="S150" s="86" t="s">
        <v>251</v>
      </c>
      <c r="T150" s="78">
        <v>2698800</v>
      </c>
      <c r="U150" s="207">
        <v>3785604</v>
      </c>
      <c r="V150" s="28">
        <v>2536604.52</v>
      </c>
      <c r="W150" s="28">
        <v>278889</v>
      </c>
      <c r="X150" s="28"/>
      <c r="Y150" s="28"/>
      <c r="Z150" s="28"/>
      <c r="AA150" s="28"/>
      <c r="AB150" s="29"/>
    </row>
    <row r="151" spans="1:28" x14ac:dyDescent="0.2">
      <c r="A151" s="151" t="s">
        <v>259</v>
      </c>
      <c r="B151" s="85" t="s">
        <v>291</v>
      </c>
      <c r="C151" s="104" t="s">
        <v>295</v>
      </c>
      <c r="D151" s="104" t="s">
        <v>277</v>
      </c>
      <c r="E151" s="104" t="s">
        <v>265</v>
      </c>
      <c r="F151" s="22"/>
      <c r="G151" s="104" t="s">
        <v>261</v>
      </c>
      <c r="H151" s="22"/>
      <c r="I151" s="22"/>
      <c r="J151" s="22"/>
      <c r="K151" s="22"/>
      <c r="L151" s="22"/>
      <c r="M151" s="104" t="s">
        <v>254</v>
      </c>
      <c r="N151" s="22"/>
      <c r="O151" s="22"/>
      <c r="P151" s="23"/>
      <c r="Q151" s="79"/>
      <c r="R151" s="29"/>
      <c r="S151" s="86" t="s">
        <v>251</v>
      </c>
      <c r="T151" s="78">
        <v>86950</v>
      </c>
      <c r="U151" s="207">
        <v>112542</v>
      </c>
      <c r="V151" s="28">
        <v>71492.479999999996</v>
      </c>
      <c r="W151" s="28">
        <v>0</v>
      </c>
      <c r="X151" s="28"/>
      <c r="Y151" s="28"/>
      <c r="Z151" s="28"/>
      <c r="AA151" s="28"/>
      <c r="AB151" s="29"/>
    </row>
    <row r="152" spans="1:28" x14ac:dyDescent="0.2">
      <c r="A152" s="30"/>
      <c r="B152" s="21"/>
      <c r="C152" s="22"/>
      <c r="D152" s="22"/>
      <c r="E152" s="22"/>
      <c r="F152" s="22"/>
      <c r="G152" s="22"/>
      <c r="H152" s="22"/>
      <c r="I152" s="22"/>
      <c r="J152" s="22"/>
      <c r="K152" s="22"/>
      <c r="L152" s="22"/>
      <c r="M152" s="22"/>
      <c r="N152" s="22"/>
      <c r="O152" s="22"/>
      <c r="P152" s="23"/>
      <c r="Q152" s="79"/>
      <c r="R152" s="29"/>
      <c r="S152" s="86"/>
      <c r="T152" s="78"/>
      <c r="U152" s="28"/>
      <c r="V152" s="28"/>
      <c r="W152" s="28"/>
      <c r="X152" s="28"/>
      <c r="Y152" s="28"/>
      <c r="Z152" s="28"/>
      <c r="AA152" s="28"/>
      <c r="AB152" s="29"/>
    </row>
    <row r="153" spans="1:28" x14ac:dyDescent="0.2">
      <c r="A153" s="30"/>
      <c r="B153" s="21"/>
      <c r="C153" s="22"/>
      <c r="D153" s="22"/>
      <c r="E153" s="22"/>
      <c r="F153" s="22"/>
      <c r="G153" s="22"/>
      <c r="H153" s="22"/>
      <c r="I153" s="22"/>
      <c r="J153" s="22"/>
      <c r="K153" s="22"/>
      <c r="L153" s="22"/>
      <c r="M153" s="22"/>
      <c r="N153" s="22"/>
      <c r="O153" s="22"/>
      <c r="P153" s="23"/>
      <c r="Q153" s="79"/>
      <c r="R153" s="29"/>
      <c r="S153" s="86"/>
      <c r="T153" s="78"/>
      <c r="U153" s="28"/>
      <c r="V153" s="28"/>
      <c r="W153" s="28"/>
      <c r="X153" s="28"/>
      <c r="Y153" s="28"/>
      <c r="Z153" s="28"/>
      <c r="AA153" s="28"/>
      <c r="AB153" s="29"/>
    </row>
    <row r="154" spans="1:28" x14ac:dyDescent="0.2">
      <c r="A154" s="30"/>
      <c r="B154" s="21"/>
      <c r="C154" s="22"/>
      <c r="D154" s="22"/>
      <c r="E154" s="22"/>
      <c r="F154" s="22"/>
      <c r="G154" s="22"/>
      <c r="H154" s="22"/>
      <c r="I154" s="22"/>
      <c r="J154" s="22"/>
      <c r="K154" s="22"/>
      <c r="L154" s="22"/>
      <c r="M154" s="22"/>
      <c r="N154" s="22"/>
      <c r="O154" s="22"/>
      <c r="P154" s="23"/>
      <c r="Q154" s="79"/>
      <c r="R154" s="29"/>
      <c r="S154" s="86"/>
      <c r="T154" s="78"/>
      <c r="U154" s="28"/>
      <c r="V154" s="28"/>
      <c r="W154" s="28"/>
      <c r="X154" s="28"/>
      <c r="Y154" s="28"/>
      <c r="Z154" s="28"/>
      <c r="AA154" s="28"/>
      <c r="AB154" s="29"/>
    </row>
    <row r="155" spans="1:28" x14ac:dyDescent="0.2">
      <c r="A155" s="30"/>
      <c r="B155" s="21"/>
      <c r="C155" s="22"/>
      <c r="D155" s="22"/>
      <c r="E155" s="22"/>
      <c r="F155" s="22"/>
      <c r="G155" s="22"/>
      <c r="H155" s="22"/>
      <c r="I155" s="22"/>
      <c r="J155" s="22"/>
      <c r="K155" s="22"/>
      <c r="L155" s="22"/>
      <c r="M155" s="22"/>
      <c r="N155" s="22"/>
      <c r="O155" s="22"/>
      <c r="P155" s="23"/>
      <c r="Q155" s="79"/>
      <c r="R155" s="29"/>
      <c r="S155" s="86"/>
      <c r="T155" s="78"/>
      <c r="U155" s="28"/>
      <c r="V155" s="28"/>
      <c r="W155" s="28"/>
      <c r="X155" s="28"/>
      <c r="Y155" s="28"/>
      <c r="Z155" s="28"/>
      <c r="AA155" s="28"/>
      <c r="AB155" s="29"/>
    </row>
    <row r="156" spans="1:28" x14ac:dyDescent="0.2">
      <c r="A156" s="30"/>
      <c r="B156" s="21"/>
      <c r="C156" s="22"/>
      <c r="D156" s="22"/>
      <c r="E156" s="22"/>
      <c r="F156" s="22"/>
      <c r="G156" s="22"/>
      <c r="H156" s="22"/>
      <c r="I156" s="22"/>
      <c r="J156" s="22"/>
      <c r="K156" s="22"/>
      <c r="L156" s="22"/>
      <c r="M156" s="22"/>
      <c r="N156" s="22"/>
      <c r="O156" s="22"/>
      <c r="P156" s="23"/>
      <c r="Q156" s="79"/>
      <c r="R156" s="29"/>
      <c r="S156" s="86"/>
      <c r="T156" s="78"/>
      <c r="U156" s="28"/>
      <c r="V156" s="28"/>
      <c r="W156" s="28"/>
      <c r="X156" s="28"/>
      <c r="Y156" s="28"/>
      <c r="Z156" s="28"/>
      <c r="AA156" s="28"/>
      <c r="AB156" s="29"/>
    </row>
    <row r="157" spans="1:28" x14ac:dyDescent="0.2">
      <c r="A157" s="30"/>
      <c r="B157" s="21"/>
      <c r="C157" s="22"/>
      <c r="D157" s="22"/>
      <c r="E157" s="22"/>
      <c r="F157" s="22"/>
      <c r="G157" s="22"/>
      <c r="H157" s="22"/>
      <c r="I157" s="22"/>
      <c r="J157" s="22"/>
      <c r="K157" s="22"/>
      <c r="L157" s="22"/>
      <c r="M157" s="22"/>
      <c r="N157" s="22"/>
      <c r="O157" s="22"/>
      <c r="P157" s="23"/>
      <c r="Q157" s="79"/>
      <c r="R157" s="29"/>
      <c r="S157" s="86"/>
      <c r="T157" s="78"/>
      <c r="U157" s="28"/>
      <c r="V157" s="28"/>
      <c r="W157" s="28"/>
      <c r="X157" s="28"/>
      <c r="Y157" s="28"/>
      <c r="Z157" s="28"/>
      <c r="AA157" s="28"/>
      <c r="AB157" s="29"/>
    </row>
    <row r="158" spans="1:28" x14ac:dyDescent="0.2">
      <c r="A158" s="30"/>
      <c r="B158" s="21"/>
      <c r="C158" s="22"/>
      <c r="D158" s="22"/>
      <c r="E158" s="22"/>
      <c r="F158" s="22"/>
      <c r="G158" s="22"/>
      <c r="H158" s="22"/>
      <c r="I158" s="22"/>
      <c r="J158" s="22"/>
      <c r="K158" s="22"/>
      <c r="L158" s="22"/>
      <c r="M158" s="22"/>
      <c r="N158" s="22"/>
      <c r="O158" s="22"/>
      <c r="P158" s="23"/>
      <c r="Q158" s="79"/>
      <c r="R158" s="29"/>
      <c r="S158" s="86"/>
      <c r="T158" s="78"/>
      <c r="U158" s="28"/>
      <c r="V158" s="28"/>
      <c r="W158" s="28"/>
      <c r="X158" s="28"/>
      <c r="Y158" s="28"/>
      <c r="Z158" s="28"/>
      <c r="AA158" s="28"/>
      <c r="AB158" s="29"/>
    </row>
    <row r="159" spans="1:28" x14ac:dyDescent="0.2">
      <c r="A159" s="30"/>
      <c r="B159" s="21"/>
      <c r="C159" s="22"/>
      <c r="D159" s="22"/>
      <c r="E159" s="22"/>
      <c r="F159" s="22"/>
      <c r="G159" s="22"/>
      <c r="H159" s="22"/>
      <c r="I159" s="22"/>
      <c r="J159" s="22"/>
      <c r="K159" s="22"/>
      <c r="L159" s="22"/>
      <c r="M159" s="22"/>
      <c r="N159" s="22"/>
      <c r="O159" s="22"/>
      <c r="P159" s="23"/>
      <c r="Q159" s="79"/>
      <c r="R159" s="29"/>
      <c r="S159" s="86"/>
      <c r="T159" s="78"/>
      <c r="U159" s="28"/>
      <c r="V159" s="28"/>
      <c r="W159" s="28"/>
      <c r="X159" s="28"/>
      <c r="Y159" s="28"/>
      <c r="Z159" s="28"/>
      <c r="AA159" s="28"/>
      <c r="AB159" s="29"/>
    </row>
    <row r="160" spans="1:28" x14ac:dyDescent="0.2">
      <c r="A160" s="30"/>
      <c r="B160" s="21"/>
      <c r="C160" s="22"/>
      <c r="D160" s="22"/>
      <c r="E160" s="22"/>
      <c r="F160" s="22"/>
      <c r="G160" s="22"/>
      <c r="H160" s="22"/>
      <c r="I160" s="22"/>
      <c r="J160" s="22"/>
      <c r="K160" s="22"/>
      <c r="L160" s="22"/>
      <c r="M160" s="22"/>
      <c r="N160" s="22"/>
      <c r="O160" s="22"/>
      <c r="P160" s="23"/>
      <c r="Q160" s="79"/>
      <c r="R160" s="29"/>
      <c r="S160" s="86"/>
      <c r="T160" s="78"/>
      <c r="U160" s="28"/>
      <c r="V160" s="28"/>
      <c r="W160" s="28"/>
      <c r="X160" s="28"/>
      <c r="Y160" s="28"/>
      <c r="Z160" s="28"/>
      <c r="AA160" s="28"/>
      <c r="AB160" s="29"/>
    </row>
    <row r="161" spans="1:28" x14ac:dyDescent="0.2">
      <c r="A161" s="30"/>
      <c r="B161" s="21"/>
      <c r="C161" s="22"/>
      <c r="D161" s="22"/>
      <c r="E161" s="22"/>
      <c r="F161" s="22"/>
      <c r="G161" s="22"/>
      <c r="H161" s="22"/>
      <c r="I161" s="22"/>
      <c r="J161" s="22"/>
      <c r="K161" s="22"/>
      <c r="L161" s="22"/>
      <c r="M161" s="22"/>
      <c r="N161" s="22"/>
      <c r="O161" s="22"/>
      <c r="P161" s="23"/>
      <c r="Q161" s="79"/>
      <c r="R161" s="29"/>
      <c r="S161" s="86"/>
      <c r="T161" s="78"/>
      <c r="U161" s="28"/>
      <c r="V161" s="28"/>
      <c r="W161" s="28"/>
      <c r="X161" s="28"/>
      <c r="Y161" s="28"/>
      <c r="Z161" s="28"/>
      <c r="AA161" s="28"/>
      <c r="AB161" s="29"/>
    </row>
    <row r="162" spans="1:28" x14ac:dyDescent="0.2">
      <c r="A162" s="30"/>
      <c r="B162" s="21"/>
      <c r="C162" s="22"/>
      <c r="D162" s="22"/>
      <c r="E162" s="22"/>
      <c r="F162" s="22"/>
      <c r="G162" s="22"/>
      <c r="H162" s="22"/>
      <c r="I162" s="22"/>
      <c r="J162" s="22"/>
      <c r="K162" s="22"/>
      <c r="L162" s="22"/>
      <c r="M162" s="22"/>
      <c r="N162" s="22"/>
      <c r="O162" s="22"/>
      <c r="P162" s="23"/>
      <c r="Q162" s="79"/>
      <c r="R162" s="29"/>
      <c r="S162" s="86"/>
      <c r="T162" s="78"/>
      <c r="U162" s="28"/>
      <c r="V162" s="28"/>
      <c r="W162" s="28"/>
      <c r="X162" s="28"/>
      <c r="Y162" s="28"/>
      <c r="Z162" s="28"/>
      <c r="AA162" s="28"/>
      <c r="AB162" s="29"/>
    </row>
    <row r="163" spans="1:28" x14ac:dyDescent="0.2">
      <c r="A163" s="30"/>
      <c r="B163" s="21"/>
      <c r="C163" s="22"/>
      <c r="D163" s="22"/>
      <c r="E163" s="22"/>
      <c r="F163" s="22"/>
      <c r="G163" s="22"/>
      <c r="H163" s="22"/>
      <c r="I163" s="22"/>
      <c r="J163" s="22"/>
      <c r="K163" s="22"/>
      <c r="L163" s="22"/>
      <c r="M163" s="22"/>
      <c r="N163" s="22"/>
      <c r="O163" s="22"/>
      <c r="P163" s="23"/>
      <c r="Q163" s="79"/>
      <c r="R163" s="29"/>
      <c r="S163" s="86"/>
      <c r="T163" s="78"/>
      <c r="U163" s="28"/>
      <c r="V163" s="28"/>
      <c r="W163" s="28"/>
      <c r="X163" s="28"/>
      <c r="Y163" s="28"/>
      <c r="Z163" s="28"/>
      <c r="AA163" s="28"/>
      <c r="AB163" s="29"/>
    </row>
    <row r="164" spans="1:28" x14ac:dyDescent="0.2">
      <c r="A164" s="30"/>
      <c r="B164" s="21"/>
      <c r="C164" s="22"/>
      <c r="D164" s="22"/>
      <c r="E164" s="22"/>
      <c r="F164" s="22"/>
      <c r="G164" s="22"/>
      <c r="H164" s="22"/>
      <c r="I164" s="22"/>
      <c r="J164" s="22"/>
      <c r="K164" s="22"/>
      <c r="L164" s="22"/>
      <c r="M164" s="22"/>
      <c r="N164" s="22"/>
      <c r="O164" s="22"/>
      <c r="P164" s="23"/>
      <c r="Q164" s="79"/>
      <c r="R164" s="29"/>
      <c r="S164" s="86"/>
      <c r="T164" s="78"/>
      <c r="U164" s="28"/>
      <c r="V164" s="28"/>
      <c r="W164" s="28"/>
      <c r="X164" s="28"/>
      <c r="Y164" s="28"/>
      <c r="Z164" s="28"/>
      <c r="AA164" s="28"/>
      <c r="AB164" s="29"/>
    </row>
    <row r="165" spans="1:28" x14ac:dyDescent="0.2">
      <c r="A165" s="30"/>
      <c r="B165" s="21"/>
      <c r="C165" s="22"/>
      <c r="D165" s="22"/>
      <c r="E165" s="22"/>
      <c r="F165" s="22"/>
      <c r="G165" s="22"/>
      <c r="H165" s="22"/>
      <c r="I165" s="22"/>
      <c r="J165" s="22"/>
      <c r="K165" s="22"/>
      <c r="L165" s="22"/>
      <c r="M165" s="22"/>
      <c r="N165" s="22"/>
      <c r="O165" s="22"/>
      <c r="P165" s="23"/>
      <c r="Q165" s="79"/>
      <c r="R165" s="29"/>
      <c r="S165" s="86"/>
      <c r="T165" s="78"/>
      <c r="U165" s="28"/>
      <c r="V165" s="28"/>
      <c r="W165" s="28"/>
      <c r="X165" s="28"/>
      <c r="Y165" s="28"/>
      <c r="Z165" s="28"/>
      <c r="AA165" s="28"/>
      <c r="AB165" s="29"/>
    </row>
    <row r="166" spans="1:28" x14ac:dyDescent="0.2">
      <c r="A166" s="30"/>
      <c r="B166" s="21"/>
      <c r="C166" s="22"/>
      <c r="D166" s="22"/>
      <c r="E166" s="22"/>
      <c r="F166" s="22"/>
      <c r="G166" s="22"/>
      <c r="H166" s="22"/>
      <c r="I166" s="22"/>
      <c r="J166" s="22"/>
      <c r="K166" s="22"/>
      <c r="L166" s="22"/>
      <c r="M166" s="22"/>
      <c r="N166" s="22"/>
      <c r="O166" s="22"/>
      <c r="P166" s="23"/>
      <c r="Q166" s="79"/>
      <c r="R166" s="29"/>
      <c r="S166" s="86"/>
      <c r="T166" s="78"/>
      <c r="U166" s="28"/>
      <c r="V166" s="28"/>
      <c r="W166" s="28"/>
      <c r="X166" s="28"/>
      <c r="Y166" s="28"/>
      <c r="Z166" s="28"/>
      <c r="AA166" s="28"/>
      <c r="AB166" s="29"/>
    </row>
    <row r="167" spans="1:28" x14ac:dyDescent="0.2">
      <c r="A167" s="30"/>
      <c r="B167" s="21"/>
      <c r="C167" s="22"/>
      <c r="D167" s="22"/>
      <c r="E167" s="22"/>
      <c r="F167" s="22"/>
      <c r="G167" s="22"/>
      <c r="H167" s="22"/>
      <c r="I167" s="22"/>
      <c r="J167" s="22"/>
      <c r="K167" s="22"/>
      <c r="L167" s="22"/>
      <c r="M167" s="22"/>
      <c r="N167" s="22"/>
      <c r="O167" s="22"/>
      <c r="P167" s="23"/>
      <c r="Q167" s="79"/>
      <c r="R167" s="29"/>
      <c r="S167" s="86"/>
      <c r="T167" s="78"/>
      <c r="U167" s="28"/>
      <c r="V167" s="28"/>
      <c r="W167" s="28"/>
      <c r="X167" s="28"/>
      <c r="Y167" s="28"/>
      <c r="Z167" s="28"/>
      <c r="AA167" s="28"/>
      <c r="AB167" s="29"/>
    </row>
    <row r="168" spans="1:28" x14ac:dyDescent="0.2">
      <c r="A168" s="30"/>
      <c r="B168" s="21"/>
      <c r="C168" s="22"/>
      <c r="D168" s="22"/>
      <c r="E168" s="22"/>
      <c r="F168" s="22"/>
      <c r="G168" s="22"/>
      <c r="H168" s="22"/>
      <c r="I168" s="22"/>
      <c r="J168" s="22"/>
      <c r="K168" s="22"/>
      <c r="L168" s="22"/>
      <c r="M168" s="22"/>
      <c r="N168" s="22"/>
      <c r="O168" s="22"/>
      <c r="P168" s="23"/>
      <c r="Q168" s="79"/>
      <c r="R168" s="29"/>
      <c r="S168" s="86"/>
      <c r="T168" s="78"/>
      <c r="U168" s="28"/>
      <c r="V168" s="28"/>
      <c r="W168" s="28"/>
      <c r="X168" s="28"/>
      <c r="Y168" s="28"/>
      <c r="Z168" s="28"/>
      <c r="AA168" s="28"/>
      <c r="AB168" s="29"/>
    </row>
    <row r="169" spans="1:28" x14ac:dyDescent="0.2">
      <c r="A169" s="30"/>
      <c r="B169" s="21"/>
      <c r="C169" s="22"/>
      <c r="D169" s="22"/>
      <c r="E169" s="22"/>
      <c r="F169" s="22"/>
      <c r="G169" s="22"/>
      <c r="H169" s="22"/>
      <c r="I169" s="22"/>
      <c r="J169" s="22"/>
      <c r="K169" s="22"/>
      <c r="L169" s="22"/>
      <c r="M169" s="22"/>
      <c r="N169" s="22"/>
      <c r="O169" s="22"/>
      <c r="P169" s="23"/>
      <c r="Q169" s="79"/>
      <c r="R169" s="29"/>
      <c r="S169" s="86"/>
      <c r="T169" s="78"/>
      <c r="U169" s="28"/>
      <c r="V169" s="28"/>
      <c r="W169" s="28"/>
      <c r="X169" s="28"/>
      <c r="Y169" s="28"/>
      <c r="Z169" s="28"/>
      <c r="AA169" s="28"/>
      <c r="AB169" s="29"/>
    </row>
    <row r="170" spans="1:28" x14ac:dyDescent="0.2">
      <c r="A170" s="30"/>
      <c r="B170" s="21"/>
      <c r="C170" s="22"/>
      <c r="D170" s="22"/>
      <c r="E170" s="22"/>
      <c r="F170" s="22"/>
      <c r="G170" s="22"/>
      <c r="H170" s="22"/>
      <c r="I170" s="22"/>
      <c r="J170" s="22"/>
      <c r="K170" s="22"/>
      <c r="L170" s="22"/>
      <c r="M170" s="22"/>
      <c r="N170" s="22"/>
      <c r="O170" s="22"/>
      <c r="P170" s="23"/>
      <c r="Q170" s="79"/>
      <c r="R170" s="29"/>
      <c r="S170" s="86"/>
      <c r="T170" s="78"/>
      <c r="U170" s="28"/>
      <c r="V170" s="28"/>
      <c r="W170" s="28"/>
      <c r="X170" s="28"/>
      <c r="Y170" s="28"/>
      <c r="Z170" s="28"/>
      <c r="AA170" s="28"/>
      <c r="AB170" s="29"/>
    </row>
    <row r="171" spans="1:28" x14ac:dyDescent="0.2">
      <c r="A171" s="30"/>
      <c r="B171" s="21"/>
      <c r="C171" s="22"/>
      <c r="D171" s="22"/>
      <c r="E171" s="22"/>
      <c r="F171" s="22"/>
      <c r="G171" s="22"/>
      <c r="H171" s="22"/>
      <c r="I171" s="22"/>
      <c r="J171" s="22"/>
      <c r="K171" s="22"/>
      <c r="L171" s="22"/>
      <c r="M171" s="22"/>
      <c r="N171" s="22"/>
      <c r="O171" s="22"/>
      <c r="P171" s="23"/>
      <c r="Q171" s="79"/>
      <c r="R171" s="29"/>
      <c r="S171" s="86"/>
      <c r="T171" s="78"/>
      <c r="U171" s="28"/>
      <c r="V171" s="28"/>
      <c r="W171" s="28"/>
      <c r="X171" s="28"/>
      <c r="Y171" s="28"/>
      <c r="Z171" s="28"/>
      <c r="AA171" s="28"/>
      <c r="AB171" s="29"/>
    </row>
    <row r="172" spans="1:28" x14ac:dyDescent="0.2">
      <c r="A172" s="30"/>
      <c r="B172" s="21"/>
      <c r="C172" s="22"/>
      <c r="D172" s="22"/>
      <c r="E172" s="22"/>
      <c r="F172" s="22"/>
      <c r="G172" s="22"/>
      <c r="H172" s="22"/>
      <c r="I172" s="22"/>
      <c r="J172" s="22"/>
      <c r="K172" s="22"/>
      <c r="L172" s="22"/>
      <c r="M172" s="22"/>
      <c r="N172" s="22"/>
      <c r="O172" s="22"/>
      <c r="P172" s="23"/>
      <c r="Q172" s="79"/>
      <c r="R172" s="29"/>
      <c r="S172" s="86"/>
      <c r="T172" s="78"/>
      <c r="U172" s="28"/>
      <c r="V172" s="28"/>
      <c r="W172" s="28"/>
      <c r="X172" s="28"/>
      <c r="Y172" s="28"/>
      <c r="Z172" s="28"/>
      <c r="AA172" s="28"/>
      <c r="AB172" s="29"/>
    </row>
    <row r="173" spans="1:28" x14ac:dyDescent="0.2">
      <c r="A173" s="30"/>
      <c r="B173" s="21"/>
      <c r="C173" s="22"/>
      <c r="D173" s="22"/>
      <c r="E173" s="22"/>
      <c r="F173" s="22"/>
      <c r="G173" s="22"/>
      <c r="H173" s="22"/>
      <c r="I173" s="22"/>
      <c r="J173" s="22"/>
      <c r="K173" s="22"/>
      <c r="L173" s="22"/>
      <c r="M173" s="22"/>
      <c r="N173" s="22"/>
      <c r="O173" s="22"/>
      <c r="P173" s="23"/>
      <c r="Q173" s="24"/>
      <c r="R173" s="25"/>
      <c r="S173" s="26"/>
      <c r="T173" s="27"/>
      <c r="U173" s="28"/>
      <c r="V173" s="28"/>
      <c r="W173" s="28"/>
      <c r="X173" s="28"/>
      <c r="Y173" s="28"/>
      <c r="Z173" s="28"/>
      <c r="AA173" s="28"/>
      <c r="AB173" s="29"/>
    </row>
    <row r="174" spans="1:28" ht="13.5" thickBot="1" x14ac:dyDescent="0.25">
      <c r="A174" s="45"/>
      <c r="B174" s="46" t="s">
        <v>81</v>
      </c>
      <c r="C174" s="67"/>
      <c r="D174" s="67"/>
      <c r="E174" s="67"/>
      <c r="F174" s="67"/>
      <c r="G174" s="67"/>
      <c r="H174" s="67"/>
      <c r="I174" s="67"/>
      <c r="J174" s="67"/>
      <c r="K174" s="67"/>
      <c r="L174" s="67"/>
      <c r="M174" s="67"/>
      <c r="N174" s="67"/>
      <c r="O174" s="67"/>
      <c r="P174" s="48"/>
      <c r="Q174" s="49" t="s">
        <v>41</v>
      </c>
      <c r="R174" s="36"/>
      <c r="S174" s="26"/>
      <c r="T174" s="37"/>
      <c r="U174" s="31"/>
      <c r="V174" s="31"/>
      <c r="W174" s="31"/>
      <c r="X174" s="31"/>
      <c r="Y174" s="31"/>
      <c r="Z174" s="31"/>
      <c r="AA174" s="31"/>
      <c r="AB174" s="38"/>
    </row>
    <row r="175" spans="1:28" ht="13.5" thickTop="1" x14ac:dyDescent="0.2"/>
  </sheetData>
  <sheetProtection sheet="1" scenarios="1" formatCells="0" formatColumns="0" formatRows="0" insertColumns="0" insertRows="0" insertHyperlinks="0" deleteColumns="0" deleteRows="0" sort="0" autoFilter="0" pivotTables="0"/>
  <sortState ref="A30:HX48">
    <sortCondition ref="A30:A48"/>
  </sortState>
  <dataConsolidate/>
  <phoneticPr fontId="0" type="noConversion"/>
  <pageMargins left="0.75" right="0.75" top="1" bottom="1" header="0" footer="0"/>
  <pageSetup paperSize="9" orientation="portrait" r:id="rId1"/>
  <headerFooter alignWithMargins="0"/>
  <drawing r:id="rId2"/>
  <legacyDrawing r:id="rId3"/>
  <controls>
    <mc:AlternateContent xmlns:mc="http://schemas.openxmlformats.org/markup-compatibility/2006">
      <mc:Choice Requires="x14">
        <control shapeId="2735" r:id="rId4" name="_ActiveXWrapper4">
          <controlPr defaultSize="0" autoLine="0" r:id="rId5">
            <anchor moveWithCells="1" sizeWithCells="1">
              <from>
                <xdr:col>0</xdr:col>
                <xdr:colOff>0</xdr:colOff>
                <xdr:row>0</xdr:row>
                <xdr:rowOff>0</xdr:rowOff>
              </from>
              <to>
                <xdr:col>0</xdr:col>
                <xdr:colOff>952500</xdr:colOff>
                <xdr:row>1</xdr:row>
                <xdr:rowOff>28575</xdr:rowOff>
              </to>
            </anchor>
          </controlPr>
        </control>
      </mc:Choice>
      <mc:Fallback>
        <control shapeId="2735" r:id="rId4" name="_ActiveXWrapper4"/>
      </mc:Fallback>
    </mc:AlternateContent>
    <mc:AlternateContent xmlns:mc="http://schemas.openxmlformats.org/markup-compatibility/2006">
      <mc:Choice Requires="x14">
        <control shapeId="2734" r:id="rId6" name="_ActiveXWrapper3">
          <controlPr defaultSize="0" autoLine="0" r:id="rId7">
            <anchor moveWithCells="1">
              <from>
                <xdr:col>5</xdr:col>
                <xdr:colOff>0</xdr:colOff>
                <xdr:row>3</xdr:row>
                <xdr:rowOff>0</xdr:rowOff>
              </from>
              <to>
                <xdr:col>6</xdr:col>
                <xdr:colOff>361950</xdr:colOff>
                <xdr:row>4</xdr:row>
                <xdr:rowOff>114300</xdr:rowOff>
              </to>
            </anchor>
          </controlPr>
        </control>
      </mc:Choice>
      <mc:Fallback>
        <control shapeId="2734" r:id="rId6" name="_ActiveXWrapper3"/>
      </mc:Fallback>
    </mc:AlternateContent>
    <mc:AlternateContent xmlns:mc="http://schemas.openxmlformats.org/markup-compatibility/2006">
      <mc:Choice Requires="x14">
        <control shapeId="2733" r:id="rId8" name="_ActiveXWrapper2">
          <controlPr defaultSize="0" autoLine="0" r:id="rId9">
            <anchor moveWithCells="1">
              <from>
                <xdr:col>1</xdr:col>
                <xdr:colOff>0</xdr:colOff>
                <xdr:row>3</xdr:row>
                <xdr:rowOff>0</xdr:rowOff>
              </from>
              <to>
                <xdr:col>3</xdr:col>
                <xdr:colOff>323850</xdr:colOff>
                <xdr:row>4</xdr:row>
                <xdr:rowOff>114300</xdr:rowOff>
              </to>
            </anchor>
          </controlPr>
        </control>
      </mc:Choice>
      <mc:Fallback>
        <control shapeId="2733" r:id="rId8" name="_ActiveXWrapper2"/>
      </mc:Fallback>
    </mc:AlternateContent>
    <mc:AlternateContent xmlns:mc="http://schemas.openxmlformats.org/markup-compatibility/2006">
      <mc:Choice Requires="x14">
        <control shapeId="2732" r:id="rId10" name="_ActiveXWrapper1">
          <controlPr defaultSize="0" autoLine="0" r:id="rId11">
            <anchor moveWithCells="1">
              <from>
                <xdr:col>1</xdr:col>
                <xdr:colOff>0</xdr:colOff>
                <xdr:row>1</xdr:row>
                <xdr:rowOff>0</xdr:rowOff>
              </from>
              <to>
                <xdr:col>3</xdr:col>
                <xdr:colOff>323850</xdr:colOff>
                <xdr:row>2</xdr:row>
                <xdr:rowOff>114300</xdr:rowOff>
              </to>
            </anchor>
          </controlPr>
        </control>
      </mc:Choice>
      <mc:Fallback>
        <control shapeId="2732" r:id="rId10" name="_ActiveXWrapper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UserGuide"/>
  <dimension ref="A1:C101"/>
  <sheetViews>
    <sheetView workbookViewId="0">
      <pane ySplit="1" topLeftCell="A20" activePane="bottomLeft" state="frozen"/>
      <selection pane="bottomLeft" activeCell="B36" sqref="B36"/>
    </sheetView>
  </sheetViews>
  <sheetFormatPr defaultColWidth="9.140625" defaultRowHeight="12.75" x14ac:dyDescent="0.2"/>
  <cols>
    <col min="1" max="1" width="23.28515625" style="4" customWidth="1"/>
    <col min="2" max="2" width="68" style="5" customWidth="1"/>
    <col min="3" max="3" width="56.7109375" style="7" customWidth="1"/>
    <col min="4" max="16384" width="9.140625" style="3"/>
  </cols>
  <sheetData>
    <row r="1" spans="1:3" s="2" customFormat="1" ht="17.25" thickTop="1" thickBot="1" x14ac:dyDescent="0.25">
      <c r="B1" s="2" t="s">
        <v>12</v>
      </c>
      <c r="C1" s="8" t="s">
        <v>13</v>
      </c>
    </row>
    <row r="2" spans="1:3" s="11" customFormat="1" ht="16.5" thickTop="1" x14ac:dyDescent="0.2">
      <c r="C2" s="14"/>
    </row>
    <row r="3" spans="1:3" ht="15.75" x14ac:dyDescent="0.2">
      <c r="A3" s="9" t="s">
        <v>33</v>
      </c>
    </row>
    <row r="4" spans="1:3" ht="51" x14ac:dyDescent="0.2">
      <c r="A4" s="15"/>
      <c r="B4" s="5" t="s">
        <v>104</v>
      </c>
    </row>
    <row r="5" spans="1:3" ht="25.5" x14ac:dyDescent="0.2">
      <c r="A5" s="15"/>
      <c r="B5" s="5" t="s">
        <v>100</v>
      </c>
    </row>
    <row r="6" spans="1:3" ht="25.5" x14ac:dyDescent="0.2">
      <c r="A6" s="15"/>
      <c r="B6" s="5" t="s">
        <v>101</v>
      </c>
    </row>
    <row r="7" spans="1:3" ht="38.25" x14ac:dyDescent="0.2">
      <c r="A7" s="15"/>
      <c r="B7" s="5" t="s">
        <v>105</v>
      </c>
    </row>
    <row r="8" spans="1:3" ht="25.5" x14ac:dyDescent="0.2">
      <c r="A8" s="15"/>
      <c r="B8" s="5" t="s">
        <v>156</v>
      </c>
    </row>
    <row r="9" spans="1:3" ht="25.5" x14ac:dyDescent="0.2">
      <c r="A9" s="15"/>
      <c r="B9" s="5" t="s">
        <v>102</v>
      </c>
    </row>
    <row r="10" spans="1:3" ht="39.75" customHeight="1" x14ac:dyDescent="0.2">
      <c r="A10" s="39"/>
      <c r="B10" s="5" t="s">
        <v>99</v>
      </c>
    </row>
    <row r="11" spans="1:3" ht="27" customHeight="1" x14ac:dyDescent="0.2">
      <c r="A11" s="39"/>
      <c r="B11" s="5" t="s">
        <v>103</v>
      </c>
    </row>
    <row r="12" spans="1:3" ht="15.75" customHeight="1" x14ac:dyDescent="0.2">
      <c r="A12" s="39"/>
    </row>
    <row r="13" spans="1:3" ht="18.75" customHeight="1" x14ac:dyDescent="0.2">
      <c r="A13" s="6" t="s">
        <v>23</v>
      </c>
    </row>
    <row r="14" spans="1:3" ht="38.25" x14ac:dyDescent="0.2">
      <c r="A14" s="16" t="s">
        <v>54</v>
      </c>
      <c r="B14" s="5" t="s">
        <v>66</v>
      </c>
    </row>
    <row r="15" spans="1:3" ht="51" x14ac:dyDescent="0.2">
      <c r="A15" s="4" t="s">
        <v>10</v>
      </c>
      <c r="B15" s="5" t="s">
        <v>27</v>
      </c>
    </row>
    <row r="16" spans="1:3" ht="51" x14ac:dyDescent="0.2">
      <c r="A16" s="4" t="s">
        <v>87</v>
      </c>
      <c r="B16" s="5" t="s">
        <v>136</v>
      </c>
    </row>
    <row r="17" spans="1:2" ht="25.5" x14ac:dyDescent="0.2">
      <c r="A17" s="4" t="s">
        <v>11</v>
      </c>
      <c r="B17" s="5" t="s">
        <v>88</v>
      </c>
    </row>
    <row r="18" spans="1:2" ht="25.5" x14ac:dyDescent="0.2">
      <c r="A18" s="4" t="s">
        <v>68</v>
      </c>
      <c r="B18" s="5" t="s">
        <v>89</v>
      </c>
    </row>
    <row r="19" spans="1:2" x14ac:dyDescent="0.2">
      <c r="B19" s="5" t="s">
        <v>90</v>
      </c>
    </row>
    <row r="20" spans="1:2" x14ac:dyDescent="0.2">
      <c r="A20" s="4" t="s">
        <v>91</v>
      </c>
      <c r="B20" s="5" t="s">
        <v>92</v>
      </c>
    </row>
    <row r="21" spans="1:2" x14ac:dyDescent="0.2">
      <c r="A21" s="4" t="s">
        <v>137</v>
      </c>
      <c r="B21" s="5" t="s">
        <v>138</v>
      </c>
    </row>
    <row r="22" spans="1:2" ht="38.25" x14ac:dyDescent="0.2">
      <c r="A22" s="4" t="s">
        <v>69</v>
      </c>
      <c r="B22" s="5" t="s">
        <v>74</v>
      </c>
    </row>
    <row r="23" spans="1:2" ht="25.5" x14ac:dyDescent="0.2">
      <c r="A23" s="4" t="s">
        <v>70</v>
      </c>
      <c r="B23" s="5" t="s">
        <v>93</v>
      </c>
    </row>
    <row r="24" spans="1:2" ht="25.5" x14ac:dyDescent="0.2">
      <c r="A24" s="4" t="s">
        <v>71</v>
      </c>
      <c r="B24" s="5" t="s">
        <v>72</v>
      </c>
    </row>
    <row r="25" spans="1:2" ht="38.25" x14ac:dyDescent="0.2">
      <c r="A25" s="4" t="s">
        <v>94</v>
      </c>
      <c r="B25" s="5" t="s">
        <v>95</v>
      </c>
    </row>
    <row r="26" spans="1:2" x14ac:dyDescent="0.2">
      <c r="A26" s="4" t="s">
        <v>139</v>
      </c>
      <c r="B26" s="5" t="s">
        <v>140</v>
      </c>
    </row>
    <row r="27" spans="1:2" ht="25.5" x14ac:dyDescent="0.2">
      <c r="A27" s="4" t="s">
        <v>141</v>
      </c>
      <c r="B27" s="5" t="s">
        <v>142</v>
      </c>
    </row>
    <row r="28" spans="1:2" ht="38.25" x14ac:dyDescent="0.2">
      <c r="A28" s="4" t="s">
        <v>67</v>
      </c>
      <c r="B28" s="5" t="s">
        <v>73</v>
      </c>
    </row>
    <row r="29" spans="1:2" ht="38.25" x14ac:dyDescent="0.2">
      <c r="A29" s="4" t="s">
        <v>14</v>
      </c>
      <c r="B29" s="5" t="s">
        <v>96</v>
      </c>
    </row>
    <row r="30" spans="1:2" ht="25.5" x14ac:dyDescent="0.2">
      <c r="A30" s="4" t="s">
        <v>15</v>
      </c>
      <c r="B30" s="5" t="s">
        <v>42</v>
      </c>
    </row>
    <row r="31" spans="1:2" ht="38.25" x14ac:dyDescent="0.2">
      <c r="A31" s="4" t="s">
        <v>75</v>
      </c>
      <c r="B31" s="5" t="s">
        <v>143</v>
      </c>
    </row>
    <row r="32" spans="1:2" ht="25.5" x14ac:dyDescent="0.2">
      <c r="A32" s="4" t="s">
        <v>76</v>
      </c>
      <c r="B32" s="5" t="s">
        <v>144</v>
      </c>
    </row>
    <row r="33" spans="1:2" ht="25.5" x14ac:dyDescent="0.2">
      <c r="A33" s="4" t="s">
        <v>77</v>
      </c>
      <c r="B33" s="5" t="s">
        <v>145</v>
      </c>
    </row>
    <row r="34" spans="1:2" ht="51" x14ac:dyDescent="0.2">
      <c r="A34" s="4" t="s">
        <v>16</v>
      </c>
      <c r="B34" s="5" t="s">
        <v>17</v>
      </c>
    </row>
    <row r="35" spans="1:2" ht="38.25" x14ac:dyDescent="0.2">
      <c r="A35" s="4" t="s">
        <v>18</v>
      </c>
      <c r="B35" s="5" t="s">
        <v>43</v>
      </c>
    </row>
    <row r="36" spans="1:2" ht="25.5" x14ac:dyDescent="0.2">
      <c r="A36" s="4" t="s">
        <v>19</v>
      </c>
      <c r="B36" s="5" t="s">
        <v>44</v>
      </c>
    </row>
    <row r="37" spans="1:2" ht="25.5" x14ac:dyDescent="0.2">
      <c r="A37" s="4" t="s">
        <v>20</v>
      </c>
      <c r="B37" s="5" t="s">
        <v>21</v>
      </c>
    </row>
    <row r="38" spans="1:2" x14ac:dyDescent="0.2">
      <c r="A38" s="4" t="s">
        <v>78</v>
      </c>
      <c r="B38" s="5" t="s">
        <v>79</v>
      </c>
    </row>
    <row r="39" spans="1:2" ht="25.5" x14ac:dyDescent="0.2">
      <c r="A39" s="4" t="s">
        <v>40</v>
      </c>
      <c r="B39" s="5" t="s">
        <v>47</v>
      </c>
    </row>
    <row r="40" spans="1:2" x14ac:dyDescent="0.2">
      <c r="B40" s="5" t="s">
        <v>31</v>
      </c>
    </row>
    <row r="43" spans="1:2" ht="15.75" x14ac:dyDescent="0.2">
      <c r="A43" s="6" t="s">
        <v>22</v>
      </c>
    </row>
    <row r="44" spans="1:2" ht="25.5" x14ac:dyDescent="0.2">
      <c r="B44" s="5" t="s">
        <v>24</v>
      </c>
    </row>
    <row r="45" spans="1:2" ht="30" customHeight="1" x14ac:dyDescent="0.2">
      <c r="B45" s="5" t="s">
        <v>28</v>
      </c>
    </row>
    <row r="46" spans="1:2" x14ac:dyDescent="0.2">
      <c r="B46" s="5" t="s">
        <v>25</v>
      </c>
    </row>
    <row r="47" spans="1:2" ht="51" x14ac:dyDescent="0.2">
      <c r="B47" s="5" t="s">
        <v>26</v>
      </c>
    </row>
    <row r="48" spans="1:2" ht="38.25" x14ac:dyDescent="0.2">
      <c r="B48" s="5" t="s">
        <v>29</v>
      </c>
    </row>
    <row r="49" spans="1:2" x14ac:dyDescent="0.2">
      <c r="B49" s="5" t="s">
        <v>30</v>
      </c>
    </row>
    <row r="50" spans="1:2" ht="38.25" x14ac:dyDescent="0.2">
      <c r="B50" s="5" t="s">
        <v>45</v>
      </c>
    </row>
    <row r="51" spans="1:2" ht="38.25" x14ac:dyDescent="0.2">
      <c r="B51" s="5" t="s">
        <v>46</v>
      </c>
    </row>
    <row r="54" spans="1:2" ht="25.5" x14ac:dyDescent="0.2">
      <c r="A54" s="9" t="s">
        <v>116</v>
      </c>
      <c r="B54" s="5" t="s">
        <v>117</v>
      </c>
    </row>
    <row r="55" spans="1:2" ht="25.5" x14ac:dyDescent="0.2">
      <c r="A55" s="16" t="s">
        <v>54</v>
      </c>
      <c r="B55" s="5" t="s">
        <v>128</v>
      </c>
    </row>
    <row r="56" spans="1:2" ht="25.5" x14ac:dyDescent="0.2">
      <c r="A56" s="16" t="s">
        <v>129</v>
      </c>
      <c r="B56" s="5" t="s">
        <v>130</v>
      </c>
    </row>
    <row r="57" spans="1:2" x14ac:dyDescent="0.2">
      <c r="A57" s="16" t="s">
        <v>131</v>
      </c>
      <c r="B57" s="5" t="s">
        <v>132</v>
      </c>
    </row>
    <row r="58" spans="1:2" ht="25.5" x14ac:dyDescent="0.2">
      <c r="B58" s="5" t="s">
        <v>126</v>
      </c>
    </row>
    <row r="59" spans="1:2" ht="25.5" x14ac:dyDescent="0.2">
      <c r="B59" s="5" t="s">
        <v>127</v>
      </c>
    </row>
    <row r="64" spans="1:2" ht="15.75" x14ac:dyDescent="0.2">
      <c r="A64" s="9" t="s">
        <v>32</v>
      </c>
    </row>
    <row r="65" spans="1:2" ht="15.75" x14ac:dyDescent="0.2">
      <c r="A65" s="6" t="s">
        <v>0</v>
      </c>
    </row>
    <row r="66" spans="1:2" ht="25.5" x14ac:dyDescent="0.2">
      <c r="A66" s="4" t="s">
        <v>154</v>
      </c>
      <c r="B66" s="5" t="s">
        <v>37</v>
      </c>
    </row>
    <row r="67" spans="1:2" ht="38.25" x14ac:dyDescent="0.2">
      <c r="B67" s="5" t="s">
        <v>36</v>
      </c>
    </row>
    <row r="68" spans="1:2" ht="38.25" x14ac:dyDescent="0.2">
      <c r="A68" s="4" t="s">
        <v>38</v>
      </c>
      <c r="B68" s="5" t="s">
        <v>119</v>
      </c>
    </row>
    <row r="69" spans="1:2" ht="25.5" x14ac:dyDescent="0.2">
      <c r="A69" s="4" t="s">
        <v>39</v>
      </c>
      <c r="B69" s="5" t="s">
        <v>118</v>
      </c>
    </row>
    <row r="71" spans="1:2" ht="38.25" x14ac:dyDescent="0.2">
      <c r="A71" s="4" t="s">
        <v>153</v>
      </c>
      <c r="B71" s="5" t="s">
        <v>80</v>
      </c>
    </row>
    <row r="74" spans="1:2" ht="31.5" x14ac:dyDescent="0.2">
      <c r="A74" s="6" t="s">
        <v>97</v>
      </c>
      <c r="B74" s="5" t="s">
        <v>98</v>
      </c>
    </row>
    <row r="76" spans="1:2" ht="31.5" x14ac:dyDescent="0.2">
      <c r="A76" s="6" t="s">
        <v>114</v>
      </c>
      <c r="B76" s="5" t="s">
        <v>115</v>
      </c>
    </row>
    <row r="78" spans="1:2" ht="31.5" x14ac:dyDescent="0.2">
      <c r="A78" s="6" t="s">
        <v>133</v>
      </c>
      <c r="B78" s="5" t="s">
        <v>155</v>
      </c>
    </row>
    <row r="81" spans="1:2" ht="38.25" x14ac:dyDescent="0.2">
      <c r="A81" s="10"/>
      <c r="B81" s="5" t="s">
        <v>34</v>
      </c>
    </row>
    <row r="84" spans="1:2" ht="25.5" x14ac:dyDescent="0.2">
      <c r="A84" s="12" t="s">
        <v>35</v>
      </c>
      <c r="B84" s="5" t="s">
        <v>120</v>
      </c>
    </row>
    <row r="85" spans="1:2" ht="25.5" x14ac:dyDescent="0.2">
      <c r="B85" s="5" t="s">
        <v>152</v>
      </c>
    </row>
    <row r="88" spans="1:2" ht="31.5" x14ac:dyDescent="0.2">
      <c r="A88" s="12" t="s">
        <v>50</v>
      </c>
      <c r="B88" s="5" t="s">
        <v>121</v>
      </c>
    </row>
    <row r="89" spans="1:2" ht="15.75" x14ac:dyDescent="0.2">
      <c r="A89" s="15"/>
      <c r="B89" s="5" t="s">
        <v>51</v>
      </c>
    </row>
    <row r="90" spans="1:2" x14ac:dyDescent="0.2">
      <c r="B90" s="5" t="s">
        <v>146</v>
      </c>
    </row>
    <row r="91" spans="1:2" x14ac:dyDescent="0.2">
      <c r="B91" s="5" t="s">
        <v>147</v>
      </c>
    </row>
    <row r="92" spans="1:2" x14ac:dyDescent="0.2">
      <c r="B92" s="5" t="s">
        <v>148</v>
      </c>
    </row>
    <row r="95" spans="1:2" ht="25.5" x14ac:dyDescent="0.2">
      <c r="A95" s="12" t="s">
        <v>48</v>
      </c>
      <c r="B95" s="5" t="s">
        <v>49</v>
      </c>
    </row>
    <row r="96" spans="1:2" x14ac:dyDescent="0.2">
      <c r="B96" s="5" t="s">
        <v>53</v>
      </c>
    </row>
    <row r="97" spans="2:2" x14ac:dyDescent="0.2">
      <c r="B97" s="5" t="s">
        <v>149</v>
      </c>
    </row>
    <row r="98" spans="2:2" x14ac:dyDescent="0.2">
      <c r="B98" s="5" t="s">
        <v>150</v>
      </c>
    </row>
    <row r="99" spans="2:2" x14ac:dyDescent="0.2">
      <c r="B99" s="5" t="s">
        <v>151</v>
      </c>
    </row>
    <row r="101" spans="2:2" ht="25.5" x14ac:dyDescent="0.2">
      <c r="B101" s="5" t="s">
        <v>52</v>
      </c>
    </row>
  </sheetData>
  <sheetProtection sheet="1" objects="1" scenarios="1"/>
  <dataConsolidate/>
  <phoneticPr fontId="0"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16"/>
  <sheetViews>
    <sheetView showGridLines="0" tabSelected="1" zoomScale="93" zoomScaleNormal="93" workbookViewId="0">
      <pane xSplit="2" ySplit="7" topLeftCell="C8" activePane="bottomRight" state="frozen"/>
      <selection pane="topRight" activeCell="C1" sqref="C1"/>
      <selection pane="bottomLeft" activeCell="A8" sqref="A8"/>
      <selection pane="bottomRight" activeCell="C8" sqref="C8"/>
    </sheetView>
  </sheetViews>
  <sheetFormatPr defaultRowHeight="12.75" x14ac:dyDescent="0.2"/>
  <cols>
    <col min="1" max="1" width="0.7109375" customWidth="1"/>
    <col min="2" max="2" width="1.42578125" customWidth="1"/>
    <col min="3" max="3" width="5.7109375" style="87" customWidth="1"/>
    <col min="4" max="4" width="28.5703125" customWidth="1"/>
    <col min="5" max="5" width="1.42578125" customWidth="1"/>
    <col min="6" max="10" width="18.5703125" style="87" customWidth="1"/>
    <col min="11" max="12" width="18.5703125" style="141" customWidth="1"/>
    <col min="13" max="13" width="18.5703125" style="119" customWidth="1"/>
    <col min="14" max="14" width="42.85546875" style="119" customWidth="1"/>
    <col min="15" max="15" width="1.42578125" style="119" customWidth="1"/>
  </cols>
  <sheetData>
    <row r="1" spans="2:15" ht="7.5" customHeight="1" thickBot="1" x14ac:dyDescent="0.25"/>
    <row r="2" spans="2:15" x14ac:dyDescent="0.2">
      <c r="B2" s="93"/>
      <c r="C2" s="232" t="s">
        <v>385</v>
      </c>
      <c r="D2" s="232"/>
      <c r="E2" s="232"/>
      <c r="F2" s="232"/>
      <c r="G2" s="232"/>
      <c r="H2" s="232"/>
      <c r="I2" s="232"/>
      <c r="J2" s="232"/>
      <c r="K2" s="232"/>
      <c r="L2" s="232"/>
      <c r="M2" s="232"/>
      <c r="N2" s="232"/>
      <c r="O2" s="120"/>
    </row>
    <row r="3" spans="2:15" x14ac:dyDescent="0.2">
      <c r="B3" s="94"/>
      <c r="C3" s="233"/>
      <c r="D3" s="233"/>
      <c r="E3" s="233"/>
      <c r="F3" s="233"/>
      <c r="G3" s="233"/>
      <c r="H3" s="233"/>
      <c r="I3" s="233"/>
      <c r="J3" s="233"/>
      <c r="K3" s="233"/>
      <c r="L3" s="233"/>
      <c r="M3" s="233"/>
      <c r="N3" s="233"/>
      <c r="O3" s="121"/>
    </row>
    <row r="4" spans="2:15" x14ac:dyDescent="0.2">
      <c r="B4" s="94"/>
      <c r="C4" s="233"/>
      <c r="D4" s="233"/>
      <c r="E4" s="233"/>
      <c r="F4" s="233"/>
      <c r="G4" s="233"/>
      <c r="H4" s="233"/>
      <c r="I4" s="233"/>
      <c r="J4" s="233"/>
      <c r="K4" s="233"/>
      <c r="L4" s="233"/>
      <c r="M4" s="233"/>
      <c r="N4" s="233"/>
      <c r="O4" s="121"/>
    </row>
    <row r="5" spans="2:15" ht="13.5" thickBot="1" x14ac:dyDescent="0.25">
      <c r="B5" s="95"/>
      <c r="C5" s="234"/>
      <c r="D5" s="234"/>
      <c r="E5" s="234"/>
      <c r="F5" s="234"/>
      <c r="G5" s="234"/>
      <c r="H5" s="234"/>
      <c r="I5" s="234"/>
      <c r="J5" s="234"/>
      <c r="K5" s="234"/>
      <c r="L5" s="234"/>
      <c r="M5" s="234"/>
      <c r="N5" s="234"/>
      <c r="O5" s="122"/>
    </row>
    <row r="6" spans="2:15" ht="7.5" customHeight="1" x14ac:dyDescent="0.2">
      <c r="B6" s="96"/>
      <c r="C6" s="98"/>
      <c r="D6" s="97"/>
      <c r="E6" s="97"/>
      <c r="F6" s="98"/>
      <c r="G6" s="98"/>
      <c r="H6" s="98"/>
      <c r="I6" s="98"/>
      <c r="J6" s="112"/>
      <c r="K6" s="142"/>
      <c r="L6" s="142"/>
      <c r="M6" s="123"/>
      <c r="N6" s="123"/>
      <c r="O6" s="123"/>
    </row>
    <row r="7" spans="2:15" s="132" customFormat="1" ht="48" customHeight="1" x14ac:dyDescent="0.2">
      <c r="B7" s="124"/>
      <c r="C7" s="130"/>
      <c r="D7" s="130"/>
      <c r="E7" s="130"/>
      <c r="F7" s="130" t="s">
        <v>167</v>
      </c>
      <c r="G7" s="131" t="s">
        <v>157</v>
      </c>
      <c r="H7" s="131" t="s">
        <v>386</v>
      </c>
      <c r="I7" s="130" t="s">
        <v>158</v>
      </c>
      <c r="J7" s="231" t="s">
        <v>405</v>
      </c>
      <c r="K7" s="143" t="s">
        <v>377</v>
      </c>
      <c r="L7" s="143" t="s">
        <v>272</v>
      </c>
      <c r="M7" s="137" t="s">
        <v>266</v>
      </c>
      <c r="N7" s="138" t="s">
        <v>159</v>
      </c>
      <c r="O7" s="130"/>
    </row>
    <row r="8" spans="2:15" s="136" customFormat="1" ht="15" customHeight="1" x14ac:dyDescent="0.2">
      <c r="B8" s="125"/>
      <c r="C8" s="133"/>
      <c r="E8" s="133"/>
      <c r="F8" s="133" t="s">
        <v>160</v>
      </c>
      <c r="G8" s="133" t="s">
        <v>160</v>
      </c>
      <c r="H8" s="134"/>
      <c r="I8" s="133"/>
      <c r="J8" s="135"/>
      <c r="K8" s="144"/>
      <c r="L8" s="144"/>
      <c r="M8" s="133"/>
      <c r="N8" s="133"/>
      <c r="O8" s="133"/>
    </row>
    <row r="9" spans="2:15" ht="6" customHeight="1" x14ac:dyDescent="0.2">
      <c r="B9" s="99"/>
      <c r="C9" s="92"/>
      <c r="D9" s="91"/>
      <c r="E9" s="91"/>
      <c r="F9" s="92"/>
      <c r="G9" s="92"/>
      <c r="H9" s="92"/>
      <c r="I9" s="92"/>
      <c r="J9" s="113"/>
      <c r="K9" s="145"/>
      <c r="L9" s="145"/>
      <c r="M9" s="126"/>
      <c r="N9" s="126"/>
      <c r="O9" s="126"/>
    </row>
    <row r="10" spans="2:15" ht="15" hidden="1" customHeight="1" x14ac:dyDescent="0.2">
      <c r="B10" s="99"/>
      <c r="C10" s="92"/>
      <c r="D10" s="91"/>
      <c r="E10" s="91"/>
      <c r="F10" s="92"/>
      <c r="G10" s="92"/>
      <c r="H10" s="92"/>
      <c r="I10" s="92"/>
      <c r="J10" s="113"/>
      <c r="K10" s="145"/>
      <c r="L10" s="145"/>
      <c r="M10" s="126"/>
      <c r="N10" s="126"/>
      <c r="O10" s="126"/>
    </row>
    <row r="11" spans="2:15" ht="15" customHeight="1" x14ac:dyDescent="0.2">
      <c r="B11" s="99"/>
      <c r="C11" s="219"/>
      <c r="D11" s="218" t="s">
        <v>388</v>
      </c>
      <c r="E11" s="108"/>
      <c r="F11" s="164">
        <f>SUM(F12:F41)</f>
        <v>501819840</v>
      </c>
      <c r="G11" s="164">
        <f>SUM(G12:G41)</f>
        <v>528300399</v>
      </c>
      <c r="H11" s="164">
        <f>SUM(H12:H41)</f>
        <v>391965260.93000001</v>
      </c>
      <c r="I11" s="164">
        <f>G11-H11</f>
        <v>136335138.06999999</v>
      </c>
      <c r="J11" s="165">
        <f>H11/G11*100</f>
        <v>74.193633332841756</v>
      </c>
      <c r="K11" s="164">
        <f>SUM(K12:K41)</f>
        <v>-590750</v>
      </c>
      <c r="L11" s="164">
        <f>SUM(L12:L41)</f>
        <v>11163024</v>
      </c>
      <c r="M11" s="164">
        <f>SUM(M12:M41)</f>
        <v>14711774</v>
      </c>
      <c r="N11" s="166"/>
      <c r="O11" s="126"/>
    </row>
    <row r="12" spans="2:15" ht="15" customHeight="1" x14ac:dyDescent="0.2">
      <c r="B12" s="99"/>
      <c r="C12" s="105">
        <v>102</v>
      </c>
      <c r="D12" s="109" t="s">
        <v>387</v>
      </c>
      <c r="E12" s="108"/>
      <c r="F12" s="139">
        <f>'Hent Data'!T30</f>
        <v>6164400</v>
      </c>
      <c r="G12" s="139">
        <f>'Hent Data'!U30</f>
        <v>6750612</v>
      </c>
      <c r="H12" s="139">
        <f>'Hent Data'!V30</f>
        <v>1070652.2</v>
      </c>
      <c r="I12" s="115">
        <f>G12-H12</f>
        <v>5679959.7999999998</v>
      </c>
      <c r="J12" s="114">
        <f>H12/G12*100</f>
        <v>15.860076093841565</v>
      </c>
      <c r="K12" s="139">
        <f>L12-M12</f>
        <v>99207</v>
      </c>
      <c r="L12" s="139">
        <v>685000</v>
      </c>
      <c r="M12" s="139">
        <f>'Hent Data'!W30</f>
        <v>585793</v>
      </c>
      <c r="N12" s="166"/>
      <c r="O12" s="126"/>
    </row>
    <row r="13" spans="2:15" s="90" customFormat="1" ht="51" x14ac:dyDescent="0.2">
      <c r="B13" s="100"/>
      <c r="C13" s="107">
        <v>110</v>
      </c>
      <c r="D13" s="108" t="str">
        <f>'Hent Data'!A31</f>
        <v>Skoleafdelingen</v>
      </c>
      <c r="E13" s="108"/>
      <c r="F13" s="139">
        <f>'Hent Data'!T31+'Hent Data'!T35</f>
        <v>82073790</v>
      </c>
      <c r="G13" s="139">
        <f>'Hent Data'!U31+'Hent Data'!U35</f>
        <v>85245202</v>
      </c>
      <c r="H13" s="139">
        <f>'Hent Data'!V31+'Hent Data'!V35</f>
        <v>61245387.939999998</v>
      </c>
      <c r="I13" s="115">
        <f t="shared" ref="I13:I16" si="0">G13-H13</f>
        <v>23999814.060000002</v>
      </c>
      <c r="J13" s="114">
        <f t="shared" ref="J13:J16" si="1">H13/G13*100</f>
        <v>71.846140900692575</v>
      </c>
      <c r="K13" s="139">
        <f>L13-M13+4263000-900000-405000</f>
        <v>1485342</v>
      </c>
      <c r="L13" s="139">
        <v>7981111</v>
      </c>
      <c r="M13" s="139">
        <f>'Hent Data'!W31</f>
        <v>9453769</v>
      </c>
      <c r="N13" s="213" t="s">
        <v>360</v>
      </c>
      <c r="O13" s="147"/>
    </row>
    <row r="14" spans="2:15" s="90" customFormat="1" ht="30.75" customHeight="1" x14ac:dyDescent="0.2">
      <c r="B14" s="100"/>
      <c r="C14" s="105">
        <v>301</v>
      </c>
      <c r="D14" s="108" t="str">
        <f>'Hent Data'!A32</f>
        <v>Agerbæk Skole</v>
      </c>
      <c r="E14" s="106"/>
      <c r="F14" s="139">
        <f>'Hent Data'!T32</f>
        <v>16011260</v>
      </c>
      <c r="G14" s="139">
        <f>'Hent Data'!U32</f>
        <v>17397659</v>
      </c>
      <c r="H14" s="139">
        <f>'Hent Data'!V32</f>
        <v>12815289.300000001</v>
      </c>
      <c r="I14" s="115">
        <f t="shared" si="0"/>
        <v>4582369.6999999993</v>
      </c>
      <c r="J14" s="114">
        <f t="shared" si="1"/>
        <v>73.660998298679161</v>
      </c>
      <c r="K14" s="139">
        <f t="shared" ref="K14:K19" si="2">L14-M14</f>
        <v>-78</v>
      </c>
      <c r="L14" s="139">
        <v>304000</v>
      </c>
      <c r="M14" s="139">
        <f>'Hent Data'!W32</f>
        <v>304078</v>
      </c>
      <c r="N14" s="213" t="s">
        <v>355</v>
      </c>
      <c r="O14" s="147"/>
    </row>
    <row r="15" spans="2:15" s="90" customFormat="1" ht="25.5" customHeight="1" x14ac:dyDescent="0.2">
      <c r="B15" s="100"/>
      <c r="C15" s="105">
        <v>302</v>
      </c>
      <c r="D15" s="108" t="str">
        <f>'Hent Data'!A33</f>
        <v>Alslev Skole</v>
      </c>
      <c r="E15" s="106"/>
      <c r="F15" s="139">
        <f>'Hent Data'!T33</f>
        <v>12629860</v>
      </c>
      <c r="G15" s="139">
        <f>'Hent Data'!U33</f>
        <v>13045025</v>
      </c>
      <c r="H15" s="139">
        <f>'Hent Data'!V33</f>
        <v>9780209.9399999995</v>
      </c>
      <c r="I15" s="115">
        <f t="shared" si="0"/>
        <v>3264815.0600000005</v>
      </c>
      <c r="J15" s="114">
        <f t="shared" si="1"/>
        <v>74.97271902506894</v>
      </c>
      <c r="K15" s="139">
        <f t="shared" si="2"/>
        <v>145742</v>
      </c>
      <c r="L15" s="139">
        <v>100000</v>
      </c>
      <c r="M15" s="139">
        <f>'Hent Data'!W33</f>
        <v>-45742</v>
      </c>
      <c r="N15" s="211" t="s">
        <v>361</v>
      </c>
      <c r="O15" s="147"/>
    </row>
    <row r="16" spans="2:15" s="90" customFormat="1" ht="25.5" customHeight="1" x14ac:dyDescent="0.2">
      <c r="B16" s="100"/>
      <c r="C16" s="107">
        <v>303</v>
      </c>
      <c r="D16" s="108" t="str">
        <f>'Hent Data'!A34</f>
        <v>Ansager Skole</v>
      </c>
      <c r="E16" s="108"/>
      <c r="F16" s="139">
        <f>'Hent Data'!T34</f>
        <v>14223980</v>
      </c>
      <c r="G16" s="139">
        <f>'Hent Data'!U34</f>
        <v>14089390</v>
      </c>
      <c r="H16" s="139">
        <f>'Hent Data'!V34</f>
        <v>11631528.51</v>
      </c>
      <c r="I16" s="115">
        <f t="shared" si="0"/>
        <v>2457861.4900000002</v>
      </c>
      <c r="J16" s="114">
        <f t="shared" si="1"/>
        <v>82.555231347844014</v>
      </c>
      <c r="K16" s="139">
        <f t="shared" si="2"/>
        <v>-378185</v>
      </c>
      <c r="L16" s="139">
        <v>-1350000</v>
      </c>
      <c r="M16" s="139">
        <f>'Hent Data'!W34</f>
        <v>-971815</v>
      </c>
      <c r="N16" s="213" t="s">
        <v>357</v>
      </c>
      <c r="O16" s="147"/>
    </row>
    <row r="17" spans="2:15" s="90" customFormat="1" x14ac:dyDescent="0.2">
      <c r="B17" s="100"/>
      <c r="C17" s="107">
        <v>311</v>
      </c>
      <c r="D17" s="108" t="str">
        <f>'Hent Data'!A36</f>
        <v>Blåbjergskolen Lunde/Kvong</v>
      </c>
      <c r="E17" s="108"/>
      <c r="F17" s="139">
        <f>'Hent Data'!T36</f>
        <v>8581620</v>
      </c>
      <c r="G17" s="139">
        <f>'Hent Data'!U36</f>
        <v>8956536</v>
      </c>
      <c r="H17" s="139">
        <f>'Hent Data'!V36</f>
        <v>6609420.04</v>
      </c>
      <c r="I17" s="139">
        <f t="shared" ref="I17:I41" si="3">G17-H17</f>
        <v>2347115.96</v>
      </c>
      <c r="J17" s="114">
        <f t="shared" ref="J17:J41" si="4">H17/G17*100</f>
        <v>73.794378094388279</v>
      </c>
      <c r="K17" s="139">
        <f t="shared" si="2"/>
        <v>-9025</v>
      </c>
      <c r="L17" s="139">
        <f>105000+280000</f>
        <v>385000</v>
      </c>
      <c r="M17" s="139">
        <f>'Hent Data'!W36</f>
        <v>394025</v>
      </c>
      <c r="N17" s="211" t="s">
        <v>400</v>
      </c>
      <c r="O17" s="147"/>
    </row>
    <row r="18" spans="2:15" s="90" customFormat="1" x14ac:dyDescent="0.2">
      <c r="B18" s="100"/>
      <c r="C18" s="107">
        <v>315</v>
      </c>
      <c r="D18" s="108" t="str">
        <f>'Hent Data'!A37</f>
        <v>Blåbjergskolen Nr. Nebel</v>
      </c>
      <c r="E18" s="108"/>
      <c r="F18" s="139">
        <f>'Hent Data'!T37</f>
        <v>19189830</v>
      </c>
      <c r="G18" s="139">
        <f>'Hent Data'!U37</f>
        <v>18658729</v>
      </c>
      <c r="H18" s="139">
        <f>'Hent Data'!V37</f>
        <v>14482235.77</v>
      </c>
      <c r="I18" s="139">
        <f t="shared" si="3"/>
        <v>4176493.2300000004</v>
      </c>
      <c r="J18" s="114">
        <f t="shared" si="4"/>
        <v>77.616410903443636</v>
      </c>
      <c r="K18" s="139">
        <f t="shared" si="2"/>
        <v>467321</v>
      </c>
      <c r="L18" s="139">
        <f>-500000-41000</f>
        <v>-541000</v>
      </c>
      <c r="M18" s="139">
        <f>'Hent Data'!W37</f>
        <v>-1008321</v>
      </c>
      <c r="N18" s="211" t="s">
        <v>424</v>
      </c>
      <c r="O18" s="147"/>
    </row>
    <row r="19" spans="2:15" s="90" customFormat="1" ht="31.5" customHeight="1" x14ac:dyDescent="0.2">
      <c r="B19" s="100"/>
      <c r="C19" s="107">
        <v>305</v>
      </c>
      <c r="D19" s="108" t="str">
        <f>'Hent Data'!A38</f>
        <v>Blåvandshuk Skole</v>
      </c>
      <c r="E19" s="108"/>
      <c r="F19" s="139">
        <f>'Hent Data'!T38</f>
        <v>37434860</v>
      </c>
      <c r="G19" s="139">
        <f>'Hent Data'!U38</f>
        <v>38281260</v>
      </c>
      <c r="H19" s="139">
        <f>'Hent Data'!V38</f>
        <v>29204105.129999999</v>
      </c>
      <c r="I19" s="139">
        <f t="shared" si="3"/>
        <v>9077154.870000001</v>
      </c>
      <c r="J19" s="114">
        <f t="shared" si="4"/>
        <v>76.288254696945714</v>
      </c>
      <c r="K19" s="139">
        <f t="shared" si="2"/>
        <v>749470</v>
      </c>
      <c r="L19" s="139">
        <v>500000</v>
      </c>
      <c r="M19" s="139">
        <f>'Hent Data'!W38</f>
        <v>-249470</v>
      </c>
      <c r="N19" s="211" t="s">
        <v>362</v>
      </c>
      <c r="O19" s="147"/>
    </row>
    <row r="20" spans="2:15" s="90" customFormat="1" ht="44.25" customHeight="1" x14ac:dyDescent="0.2">
      <c r="B20" s="100"/>
      <c r="C20" s="107">
        <v>306</v>
      </c>
      <c r="D20" s="108" t="str">
        <f>'Hent Data'!A39</f>
        <v>Brorsonskolen</v>
      </c>
      <c r="E20" s="108"/>
      <c r="F20" s="139">
        <f>'Hent Data'!T39</f>
        <v>38913970</v>
      </c>
      <c r="G20" s="139">
        <f>'Hent Data'!U39</f>
        <v>38059683</v>
      </c>
      <c r="H20" s="139">
        <f>'Hent Data'!V39</f>
        <v>30684294.489999998</v>
      </c>
      <c r="I20" s="139">
        <f t="shared" si="3"/>
        <v>7375388.5100000016</v>
      </c>
      <c r="J20" s="114">
        <f t="shared" si="4"/>
        <v>80.621518812965405</v>
      </c>
      <c r="K20" s="139">
        <v>346630</v>
      </c>
      <c r="L20" s="139">
        <v>-1200000</v>
      </c>
      <c r="M20" s="139">
        <v>-1546630</v>
      </c>
      <c r="N20" s="211" t="s">
        <v>343</v>
      </c>
      <c r="O20" s="147"/>
    </row>
    <row r="21" spans="2:15" s="90" customFormat="1" ht="18.75" customHeight="1" x14ac:dyDescent="0.2">
      <c r="B21" s="100"/>
      <c r="C21" s="107">
        <v>308</v>
      </c>
      <c r="D21" s="108" t="str">
        <f>'Hent Data'!A40</f>
        <v>Horne Skole /Børneby</v>
      </c>
      <c r="E21" s="108"/>
      <c r="F21" s="139">
        <f>'Hent Data'!T40</f>
        <v>6637900</v>
      </c>
      <c r="G21" s="139">
        <f>'Hent Data'!U40</f>
        <v>6443399</v>
      </c>
      <c r="H21" s="139">
        <f>'Hent Data'!V40</f>
        <v>4620459.05</v>
      </c>
      <c r="I21" s="139">
        <f t="shared" si="3"/>
        <v>1822939.9500000002</v>
      </c>
      <c r="J21" s="114">
        <f t="shared" si="4"/>
        <v>71.708411197257831</v>
      </c>
      <c r="K21" s="139">
        <f>L21-M21</f>
        <v>98515</v>
      </c>
      <c r="L21" s="139">
        <v>100000</v>
      </c>
      <c r="M21" s="139">
        <f>'Hent Data'!W40</f>
        <v>1485</v>
      </c>
      <c r="N21" s="211" t="s">
        <v>363</v>
      </c>
      <c r="O21" s="147"/>
    </row>
    <row r="22" spans="2:15" s="90" customFormat="1" ht="30" customHeight="1" x14ac:dyDescent="0.2">
      <c r="B22" s="100"/>
      <c r="C22" s="107">
        <v>309</v>
      </c>
      <c r="D22" s="108" t="str">
        <f>'Hent Data'!A41</f>
        <v>Janderup Skole</v>
      </c>
      <c r="E22" s="108"/>
      <c r="F22" s="139">
        <f>'Hent Data'!T41</f>
        <v>8201520</v>
      </c>
      <c r="G22" s="139">
        <f>'Hent Data'!U41</f>
        <v>9628119</v>
      </c>
      <c r="H22" s="139">
        <f>'Hent Data'!V41</f>
        <v>6659722.8600000003</v>
      </c>
      <c r="I22" s="139">
        <f t="shared" si="3"/>
        <v>2968396.1399999997</v>
      </c>
      <c r="J22" s="114">
        <f t="shared" si="4"/>
        <v>69.169511303298179</v>
      </c>
      <c r="K22" s="139">
        <f t="shared" ref="K22:K25" si="5">L22-M22</f>
        <v>241482</v>
      </c>
      <c r="L22" s="139">
        <v>500000</v>
      </c>
      <c r="M22" s="139">
        <f>'Hent Data'!W41</f>
        <v>258518</v>
      </c>
      <c r="N22" s="213" t="s">
        <v>389</v>
      </c>
      <c r="O22" s="147"/>
    </row>
    <row r="23" spans="2:15" s="90" customFormat="1" ht="25.5" customHeight="1" x14ac:dyDescent="0.2">
      <c r="B23" s="100"/>
      <c r="C23" s="107">
        <v>312</v>
      </c>
      <c r="D23" s="108" t="str">
        <f>'Hent Data'!A42</f>
        <v>Lykkesgårdskolen</v>
      </c>
      <c r="E23" s="108"/>
      <c r="F23" s="139">
        <f>'Hent Data'!T42</f>
        <v>51525100</v>
      </c>
      <c r="G23" s="139">
        <f>'Hent Data'!U42</f>
        <v>52659232</v>
      </c>
      <c r="H23" s="139">
        <f>'Hent Data'!V42</f>
        <v>41892948.899999999</v>
      </c>
      <c r="I23" s="139">
        <f t="shared" si="3"/>
        <v>10766283.100000001</v>
      </c>
      <c r="J23" s="114">
        <f t="shared" si="4"/>
        <v>79.554804179445682</v>
      </c>
      <c r="K23" s="139">
        <f t="shared" si="5"/>
        <v>400347</v>
      </c>
      <c r="L23" s="139">
        <v>-252000</v>
      </c>
      <c r="M23" s="139">
        <f>'Hent Data'!W42</f>
        <v>-652347</v>
      </c>
      <c r="N23" s="211" t="s">
        <v>364</v>
      </c>
      <c r="O23" s="147"/>
    </row>
    <row r="24" spans="2:15" s="90" customFormat="1" ht="27" customHeight="1" x14ac:dyDescent="0.2">
      <c r="B24" s="100"/>
      <c r="C24" s="107">
        <v>314</v>
      </c>
      <c r="D24" s="108" t="str">
        <f>'Hent Data'!A43</f>
        <v>Næsbjerg</v>
      </c>
      <c r="E24" s="108"/>
      <c r="F24" s="139">
        <f>'Hent Data'!T43</f>
        <v>19813880</v>
      </c>
      <c r="G24" s="139">
        <f>'Hent Data'!U43</f>
        <v>21411888</v>
      </c>
      <c r="H24" s="139">
        <f>'Hent Data'!V43</f>
        <v>15886239.99</v>
      </c>
      <c r="I24" s="139">
        <f t="shared" si="3"/>
        <v>5525648.0099999998</v>
      </c>
      <c r="J24" s="114">
        <f t="shared" si="4"/>
        <v>74.193550750872603</v>
      </c>
      <c r="K24" s="139">
        <f t="shared" si="5"/>
        <v>-436823</v>
      </c>
      <c r="L24" s="139">
        <f>100000+200000</f>
        <v>300000</v>
      </c>
      <c r="M24" s="139">
        <f>'Hent Data'!W43</f>
        <v>736823</v>
      </c>
      <c r="N24" s="213" t="s">
        <v>390</v>
      </c>
      <c r="O24" s="147"/>
    </row>
    <row r="25" spans="2:15" s="90" customFormat="1" ht="18.75" customHeight="1" x14ac:dyDescent="0.2">
      <c r="B25" s="100"/>
      <c r="C25" s="107">
        <v>313</v>
      </c>
      <c r="D25" s="108" t="str">
        <f>'Hent Data'!A44</f>
        <v>Nordenskov</v>
      </c>
      <c r="E25" s="108"/>
      <c r="F25" s="139">
        <f>'Hent Data'!T44</f>
        <v>8755830</v>
      </c>
      <c r="G25" s="139">
        <f>'Hent Data'!U44</f>
        <v>9145561</v>
      </c>
      <c r="H25" s="139">
        <f>'Hent Data'!V44</f>
        <v>6569479.6799999997</v>
      </c>
      <c r="I25" s="139">
        <f t="shared" si="3"/>
        <v>2576081.3200000003</v>
      </c>
      <c r="J25" s="114">
        <f t="shared" si="4"/>
        <v>71.832440678051341</v>
      </c>
      <c r="K25" s="139">
        <f t="shared" si="5"/>
        <v>-106030</v>
      </c>
      <c r="L25" s="139">
        <v>70000</v>
      </c>
      <c r="M25" s="139">
        <f>'Hent Data'!W44</f>
        <v>176030</v>
      </c>
      <c r="N25" s="213" t="s">
        <v>391</v>
      </c>
      <c r="O25" s="147"/>
    </row>
    <row r="26" spans="2:15" s="90" customFormat="1" x14ac:dyDescent="0.2">
      <c r="B26" s="100"/>
      <c r="C26" s="107">
        <v>316</v>
      </c>
      <c r="D26" s="108" t="str">
        <f>'Hent Data'!A45</f>
        <v>Outrup Skole</v>
      </c>
      <c r="E26" s="108"/>
      <c r="F26" s="139">
        <f>'Hent Data'!T45</f>
        <v>10254460</v>
      </c>
      <c r="G26" s="139">
        <f>'Hent Data'!U45</f>
        <v>10115122</v>
      </c>
      <c r="H26" s="139">
        <f>'Hent Data'!V45</f>
        <v>8105353.9699999997</v>
      </c>
      <c r="I26" s="139">
        <f t="shared" si="3"/>
        <v>2009768.0300000003</v>
      </c>
      <c r="J26" s="114">
        <f t="shared" si="4"/>
        <v>80.131054968986035</v>
      </c>
      <c r="K26" s="139">
        <f>L26-M26</f>
        <v>-72248</v>
      </c>
      <c r="L26" s="139">
        <f>-304500+170000</f>
        <v>-134500</v>
      </c>
      <c r="M26" s="139">
        <f>'Hent Data'!W45</f>
        <v>-62252</v>
      </c>
      <c r="N26" s="211" t="s">
        <v>400</v>
      </c>
      <c r="O26" s="147"/>
    </row>
    <row r="27" spans="2:15" s="90" customFormat="1" ht="41.25" customHeight="1" x14ac:dyDescent="0.2">
      <c r="B27" s="100"/>
      <c r="C27" s="107">
        <v>317</v>
      </c>
      <c r="D27" s="108" t="str">
        <f>'Hent Data'!A46</f>
        <v>Sct. Jacobi Skole</v>
      </c>
      <c r="E27" s="108"/>
      <c r="F27" s="139">
        <f>'Hent Data'!T46</f>
        <v>30373080</v>
      </c>
      <c r="G27" s="139">
        <f>'Hent Data'!U46</f>
        <v>32856224</v>
      </c>
      <c r="H27" s="139">
        <f>'Hent Data'!V46</f>
        <v>23611045.050000001</v>
      </c>
      <c r="I27" s="139">
        <f t="shared" si="3"/>
        <v>9245178.9499999993</v>
      </c>
      <c r="J27" s="114">
        <f t="shared" si="4"/>
        <v>71.86171195448388</v>
      </c>
      <c r="K27" s="139">
        <f>L27-M27</f>
        <v>-524486</v>
      </c>
      <c r="L27" s="139">
        <v>1300000</v>
      </c>
      <c r="M27" s="139">
        <f>'Hent Data'!W46</f>
        <v>1824486</v>
      </c>
      <c r="N27" s="213" t="s">
        <v>392</v>
      </c>
      <c r="O27" s="147"/>
    </row>
    <row r="28" spans="2:15" s="90" customFormat="1" ht="29.25" customHeight="1" x14ac:dyDescent="0.2">
      <c r="B28" s="100"/>
      <c r="C28" s="107">
        <v>319</v>
      </c>
      <c r="D28" s="108" t="str">
        <f>'Hent Data'!A47</f>
        <v>Starup Skole</v>
      </c>
      <c r="E28" s="108"/>
      <c r="F28" s="139">
        <f>'Hent Data'!T47</f>
        <v>7489650</v>
      </c>
      <c r="G28" s="139">
        <f>'Hent Data'!U47</f>
        <v>7919734</v>
      </c>
      <c r="H28" s="139">
        <f>'Hent Data'!V47</f>
        <v>5822128.1900000004</v>
      </c>
      <c r="I28" s="139">
        <f t="shared" si="3"/>
        <v>2097605.8099999996</v>
      </c>
      <c r="J28" s="114">
        <f t="shared" si="4"/>
        <v>73.514188607849718</v>
      </c>
      <c r="K28" s="139">
        <f>L28-M28</f>
        <v>-21738</v>
      </c>
      <c r="L28" s="139">
        <v>0</v>
      </c>
      <c r="M28" s="139">
        <f>'Hent Data'!W47</f>
        <v>21738</v>
      </c>
      <c r="N28" s="213" t="s">
        <v>355</v>
      </c>
      <c r="O28" s="147"/>
    </row>
    <row r="29" spans="2:15" s="90" customFormat="1" ht="32.25" customHeight="1" x14ac:dyDescent="0.2">
      <c r="B29" s="100"/>
      <c r="C29" s="107">
        <v>320</v>
      </c>
      <c r="D29" s="108" t="str">
        <f>'Hent Data'!A48</f>
        <v>Thorstrup Skole</v>
      </c>
      <c r="E29" s="108"/>
      <c r="F29" s="139">
        <f>'Hent Data'!T48</f>
        <v>9179790</v>
      </c>
      <c r="G29" s="139">
        <f>'Hent Data'!U48</f>
        <v>9536536</v>
      </c>
      <c r="H29" s="139">
        <f>'Hent Data'!V48</f>
        <v>6959594.8099999996</v>
      </c>
      <c r="I29" s="139">
        <f t="shared" si="3"/>
        <v>2576941.1900000004</v>
      </c>
      <c r="J29" s="114">
        <f t="shared" si="4"/>
        <v>72.978226160945653</v>
      </c>
      <c r="K29" s="139">
        <f>L29-M29</f>
        <v>-255297</v>
      </c>
      <c r="L29" s="139">
        <v>300000</v>
      </c>
      <c r="M29" s="139">
        <f>'Hent Data'!W48</f>
        <v>555297</v>
      </c>
      <c r="N29" s="213" t="s">
        <v>394</v>
      </c>
      <c r="O29" s="147"/>
    </row>
    <row r="30" spans="2:15" s="90" customFormat="1" ht="38.25" x14ac:dyDescent="0.2">
      <c r="B30" s="100"/>
      <c r="C30" s="107">
        <v>321</v>
      </c>
      <c r="D30" s="108" t="str">
        <f>'Hent Data'!A49</f>
        <v>Tistrup Skole</v>
      </c>
      <c r="E30" s="108"/>
      <c r="F30" s="139">
        <f>'Hent Data'!T49</f>
        <v>35924580</v>
      </c>
      <c r="G30" s="139">
        <f>'Hent Data'!U49</f>
        <v>37887589</v>
      </c>
      <c r="H30" s="139">
        <f>'Hent Data'!V49</f>
        <v>30229791.969999999</v>
      </c>
      <c r="I30" s="139">
        <f t="shared" si="3"/>
        <v>7657797.0300000012</v>
      </c>
      <c r="J30" s="114">
        <f t="shared" si="4"/>
        <v>79.788112064876969</v>
      </c>
      <c r="K30" s="139">
        <f>L30-M30</f>
        <v>0</v>
      </c>
      <c r="L30" s="139">
        <v>-826301</v>
      </c>
      <c r="M30" s="139">
        <f>'Hent Data'!W49</f>
        <v>-826301</v>
      </c>
      <c r="N30" s="213" t="s">
        <v>395</v>
      </c>
      <c r="O30" s="147"/>
    </row>
    <row r="31" spans="2:15" s="90" customFormat="1" ht="18.75" customHeight="1" x14ac:dyDescent="0.2">
      <c r="B31" s="100"/>
      <c r="C31" s="107">
        <v>322</v>
      </c>
      <c r="D31" s="108" t="str">
        <f>'Hent Data'!A50</f>
        <v>Ølgod Skole</v>
      </c>
      <c r="E31" s="108"/>
      <c r="F31" s="139">
        <f>'Hent Data'!T50</f>
        <v>32407600</v>
      </c>
      <c r="G31" s="139">
        <f>'Hent Data'!U50</f>
        <v>33399733</v>
      </c>
      <c r="H31" s="139">
        <f>'Hent Data'!V50</f>
        <v>24341603.09</v>
      </c>
      <c r="I31" s="139">
        <f t="shared" si="3"/>
        <v>9058129.9100000001</v>
      </c>
      <c r="J31" s="114">
        <f t="shared" si="4"/>
        <v>72.879633768329825</v>
      </c>
      <c r="K31" s="139">
        <v>22872</v>
      </c>
      <c r="L31" s="139">
        <v>0</v>
      </c>
      <c r="M31" s="139">
        <f>'Hent Data'!W50</f>
        <v>-22872</v>
      </c>
      <c r="N31" s="107" t="s">
        <v>271</v>
      </c>
      <c r="O31" s="147"/>
    </row>
    <row r="32" spans="2:15" s="90" customFormat="1" ht="38.25" x14ac:dyDescent="0.2">
      <c r="B32" s="100"/>
      <c r="C32" s="107">
        <v>324</v>
      </c>
      <c r="D32" s="108" t="str">
        <f>'Hent Data'!A51</f>
        <v>Årre Skole</v>
      </c>
      <c r="E32" s="108"/>
      <c r="F32" s="139">
        <f>'Hent Data'!T51</f>
        <v>10061680</v>
      </c>
      <c r="G32" s="139">
        <f>'Hent Data'!U51</f>
        <v>11810522</v>
      </c>
      <c r="H32" s="139">
        <f>'Hent Data'!V51</f>
        <v>7591738.7699999996</v>
      </c>
      <c r="I32" s="139">
        <f t="shared" si="3"/>
        <v>4218783.2300000004</v>
      </c>
      <c r="J32" s="114">
        <f t="shared" si="4"/>
        <v>64.279451577161453</v>
      </c>
      <c r="K32" s="139">
        <f>L32-M32</f>
        <v>-493512</v>
      </c>
      <c r="L32" s="139">
        <f>958000-150000</f>
        <v>808000</v>
      </c>
      <c r="M32" s="139">
        <f>'Hent Data'!W51</f>
        <v>1301512</v>
      </c>
      <c r="N32" s="213" t="s">
        <v>425</v>
      </c>
      <c r="O32" s="147"/>
    </row>
    <row r="33" spans="2:16" s="90" customFormat="1" ht="15" customHeight="1" x14ac:dyDescent="0.2">
      <c r="B33" s="100"/>
      <c r="C33" s="107">
        <v>325</v>
      </c>
      <c r="D33" s="108" t="str">
        <f>'Hent Data'!A52</f>
        <v>10iCampus</v>
      </c>
      <c r="E33" s="108"/>
      <c r="F33" s="139">
        <f>'Hent Data'!T52</f>
        <v>9308160</v>
      </c>
      <c r="G33" s="139">
        <f>'Hent Data'!U52</f>
        <v>9573784</v>
      </c>
      <c r="H33" s="139">
        <f>'Hent Data'!V52</f>
        <v>6100906.29</v>
      </c>
      <c r="I33" s="139">
        <f t="shared" si="3"/>
        <v>3472877.71</v>
      </c>
      <c r="J33" s="114">
        <f t="shared" si="4"/>
        <v>63.725129896392062</v>
      </c>
      <c r="K33" s="139">
        <f>L33-M33</f>
        <v>394189</v>
      </c>
      <c r="L33" s="139">
        <v>1000000</v>
      </c>
      <c r="M33" s="139">
        <f>'Hent Data'!W52</f>
        <v>605811</v>
      </c>
      <c r="N33" s="215" t="s">
        <v>382</v>
      </c>
      <c r="O33" s="147"/>
    </row>
    <row r="34" spans="2:16" s="90" customFormat="1" x14ac:dyDescent="0.2">
      <c r="B34" s="100"/>
      <c r="C34" s="107">
        <v>502</v>
      </c>
      <c r="D34" s="108" t="str">
        <f>'Hent Data'!A53</f>
        <v>Teknik og miljø</v>
      </c>
      <c r="E34" s="108"/>
      <c r="F34" s="139">
        <f>'Hent Data'!T53</f>
        <v>11971390</v>
      </c>
      <c r="G34" s="139">
        <f>'Hent Data'!U53</f>
        <v>15058549</v>
      </c>
      <c r="H34" s="139">
        <f>'Hent Data'!V53</f>
        <v>11969614.26</v>
      </c>
      <c r="I34" s="139">
        <f t="shared" si="3"/>
        <v>3088934.74</v>
      </c>
      <c r="J34" s="114">
        <f t="shared" si="4"/>
        <v>79.48716878365903</v>
      </c>
      <c r="K34" s="139">
        <v>0</v>
      </c>
      <c r="L34" s="139">
        <v>0</v>
      </c>
      <c r="M34" s="139">
        <f>'Hent Data'!W53</f>
        <v>0</v>
      </c>
      <c r="N34" s="215" t="s">
        <v>396</v>
      </c>
      <c r="O34" s="147"/>
    </row>
    <row r="35" spans="2:16" s="90" customFormat="1" ht="30.75" customHeight="1" x14ac:dyDescent="0.2">
      <c r="B35" s="100"/>
      <c r="C35" s="107">
        <v>602</v>
      </c>
      <c r="D35" s="108" t="str">
        <f>'Hent Data'!A54</f>
        <v>Jobcenter Varde</v>
      </c>
      <c r="E35" s="108"/>
      <c r="F35" s="139">
        <f>'Hent Data'!T54</f>
        <v>5478120</v>
      </c>
      <c r="G35" s="139">
        <f>'Hent Data'!U54</f>
        <v>6538995</v>
      </c>
      <c r="H35" s="139">
        <f>'Hent Data'!V54</f>
        <v>4309496.78</v>
      </c>
      <c r="I35" s="139">
        <f t="shared" si="3"/>
        <v>2229498.2199999997</v>
      </c>
      <c r="J35" s="114">
        <f t="shared" si="4"/>
        <v>65.904573715073951</v>
      </c>
      <c r="K35" s="139">
        <v>300000</v>
      </c>
      <c r="L35" s="139">
        <f>+K35+M35</f>
        <v>544261</v>
      </c>
      <c r="M35" s="139">
        <f>'Hent Data'!W54</f>
        <v>244261</v>
      </c>
      <c r="N35" s="211" t="s">
        <v>340</v>
      </c>
      <c r="O35" s="147"/>
    </row>
    <row r="36" spans="2:16" s="90" customFormat="1" ht="37.5" customHeight="1" x14ac:dyDescent="0.2">
      <c r="B36" s="100"/>
      <c r="C36" s="107">
        <v>620</v>
      </c>
      <c r="D36" s="108" t="str">
        <f>'Hent Data'!A55</f>
        <v>Tippen skole</v>
      </c>
      <c r="E36" s="108"/>
      <c r="F36" s="139">
        <f>'Hent Data'!T55</f>
        <v>6710160</v>
      </c>
      <c r="G36" s="139">
        <f>'Hent Data'!U55</f>
        <v>7406225</v>
      </c>
      <c r="H36" s="139">
        <f>'Hent Data'!V55</f>
        <v>3013067.99</v>
      </c>
      <c r="I36" s="139">
        <f t="shared" si="3"/>
        <v>4393157.01</v>
      </c>
      <c r="J36" s="114">
        <f t="shared" si="4"/>
        <v>40.682911874808021</v>
      </c>
      <c r="K36" s="139">
        <f>L36-M36</f>
        <v>-667808</v>
      </c>
      <c r="L36" s="139">
        <v>0</v>
      </c>
      <c r="M36" s="139">
        <f>'Hent Data'!W55</f>
        <v>667808</v>
      </c>
      <c r="N36" s="107" t="s">
        <v>367</v>
      </c>
      <c r="O36" s="147"/>
    </row>
    <row r="37" spans="2:16" s="90" customFormat="1" ht="38.25" x14ac:dyDescent="0.2">
      <c r="B37" s="100"/>
      <c r="C37" s="107">
        <v>620</v>
      </c>
      <c r="D37" s="108" t="str">
        <f>'Hent Data'!A56</f>
        <v>Børn og Famile Psykologer</v>
      </c>
      <c r="E37" s="108"/>
      <c r="F37" s="139">
        <f>'Hent Data'!T56</f>
        <v>5908200</v>
      </c>
      <c r="G37" s="139">
        <f>'Hent Data'!U56</f>
        <v>7466138</v>
      </c>
      <c r="H37" s="139">
        <f>'Hent Data'!V56</f>
        <v>5450351.8099999996</v>
      </c>
      <c r="I37" s="139">
        <f t="shared" si="3"/>
        <v>2015786.1900000004</v>
      </c>
      <c r="J37" s="114">
        <f t="shared" si="4"/>
        <v>73.000951897754902</v>
      </c>
      <c r="K37" s="139">
        <f>L37-M37</f>
        <v>-357875</v>
      </c>
      <c r="L37" s="139">
        <v>450000</v>
      </c>
      <c r="M37" s="139">
        <f>'Hent Data'!W56</f>
        <v>807875</v>
      </c>
      <c r="N37" s="213" t="s">
        <v>397</v>
      </c>
      <c r="O37" s="147"/>
    </row>
    <row r="38" spans="2:16" s="90" customFormat="1" ht="27.75" customHeight="1" x14ac:dyDescent="0.2">
      <c r="B38" s="100"/>
      <c r="C38" s="107">
        <v>620</v>
      </c>
      <c r="D38" s="108" t="str">
        <f>'Hent Data'!A57</f>
        <v>børn og Familie fys-ergo</v>
      </c>
      <c r="E38" s="108"/>
      <c r="F38" s="139">
        <f>'Hent Data'!T57</f>
        <v>1496570</v>
      </c>
      <c r="G38" s="139">
        <f>'Hent Data'!U57</f>
        <v>1557499</v>
      </c>
      <c r="H38" s="139">
        <f>'Hent Data'!V57</f>
        <v>1059388.0900000001</v>
      </c>
      <c r="I38" s="139">
        <f t="shared" si="3"/>
        <v>498110.90999999992</v>
      </c>
      <c r="J38" s="114">
        <f t="shared" si="4"/>
        <v>68.018540621855934</v>
      </c>
      <c r="K38" s="139">
        <f t="shared" ref="K38:K41" si="6">L38-M38</f>
        <v>0</v>
      </c>
      <c r="L38" s="139">
        <v>139453</v>
      </c>
      <c r="M38" s="139">
        <f>'Hent Data'!W57</f>
        <v>139453</v>
      </c>
      <c r="N38" s="215" t="s">
        <v>380</v>
      </c>
      <c r="O38" s="147"/>
      <c r="P38" s="217"/>
    </row>
    <row r="39" spans="2:16" s="90" customFormat="1" ht="18.75" customHeight="1" x14ac:dyDescent="0.2">
      <c r="B39" s="100"/>
      <c r="C39" s="107">
        <v>620</v>
      </c>
      <c r="D39" s="108" t="str">
        <f>'Hent Data'!A58</f>
        <v>Børn og Familie adm</v>
      </c>
      <c r="E39" s="108"/>
      <c r="F39" s="139">
        <f>'Hent Data'!T58</f>
        <v>0</v>
      </c>
      <c r="G39" s="139">
        <f>'Hent Data'!U58</f>
        <v>257135</v>
      </c>
      <c r="H39" s="139">
        <f>'Hent Data'!V58</f>
        <v>181667.26</v>
      </c>
      <c r="I39" s="139">
        <f t="shared" si="3"/>
        <v>75467.739999999991</v>
      </c>
      <c r="J39" s="114">
        <f t="shared" si="4"/>
        <v>70.650537655317251</v>
      </c>
      <c r="K39" s="139">
        <f t="shared" si="6"/>
        <v>0</v>
      </c>
      <c r="L39" s="139">
        <v>0</v>
      </c>
      <c r="M39" s="139">
        <f>'Hent Data'!W58</f>
        <v>0</v>
      </c>
      <c r="N39" s="107" t="s">
        <v>271</v>
      </c>
      <c r="O39" s="147"/>
    </row>
    <row r="40" spans="2:16" s="90" customFormat="1" ht="18.75" customHeight="1" x14ac:dyDescent="0.2">
      <c r="B40" s="100"/>
      <c r="C40" s="107">
        <v>103</v>
      </c>
      <c r="D40" s="108" t="str">
        <f>'Hent Data'!A59</f>
        <v>Økonomi afd.</v>
      </c>
      <c r="E40" s="108"/>
      <c r="F40" s="139">
        <f>'Hent Data'!T59</f>
        <v>-4980260</v>
      </c>
      <c r="G40" s="139">
        <f>'Hent Data'!U59</f>
        <v>-2934107</v>
      </c>
      <c r="H40" s="139">
        <f>'Hent Data'!V59</f>
        <v>0</v>
      </c>
      <c r="I40" s="139">
        <f t="shared" si="3"/>
        <v>-2934107</v>
      </c>
      <c r="J40" s="114">
        <f t="shared" si="4"/>
        <v>0</v>
      </c>
      <c r="K40" s="139">
        <f t="shared" si="6"/>
        <v>-2018762</v>
      </c>
      <c r="L40" s="139">
        <v>0</v>
      </c>
      <c r="M40" s="139">
        <f>'Hent Data'!W59</f>
        <v>2018762</v>
      </c>
      <c r="N40" s="107" t="s">
        <v>367</v>
      </c>
      <c r="O40" s="147"/>
    </row>
    <row r="41" spans="2:16" s="90" customFormat="1" ht="18.75" customHeight="1" x14ac:dyDescent="0.2">
      <c r="B41" s="100"/>
      <c r="C41" s="107">
        <v>601</v>
      </c>
      <c r="D41" s="108" t="str">
        <f>'Hent Data'!A60</f>
        <v>Borgerservice</v>
      </c>
      <c r="E41" s="108"/>
      <c r="F41" s="139">
        <f>'Hent Data'!T60</f>
        <v>78860</v>
      </c>
      <c r="G41" s="139">
        <f>'Hent Data'!U60</f>
        <v>78426</v>
      </c>
      <c r="H41" s="139">
        <f>'Hent Data'!V60</f>
        <v>67538.8</v>
      </c>
      <c r="I41" s="139">
        <f t="shared" si="3"/>
        <v>10887.199999999997</v>
      </c>
      <c r="J41" s="114">
        <f t="shared" si="4"/>
        <v>86.117869074031574</v>
      </c>
      <c r="K41" s="139">
        <f t="shared" si="6"/>
        <v>0</v>
      </c>
      <c r="L41" s="139">
        <v>0</v>
      </c>
      <c r="M41" s="139">
        <f>'Hent Data'!W60</f>
        <v>0</v>
      </c>
      <c r="N41" s="215" t="s">
        <v>398</v>
      </c>
      <c r="O41" s="147"/>
    </row>
    <row r="42" spans="2:16" s="90" customFormat="1" ht="22.5" customHeight="1" x14ac:dyDescent="0.2">
      <c r="B42" s="100"/>
      <c r="C42" s="110"/>
      <c r="D42" s="168" t="str">
        <f>'Hent Data'!A62</f>
        <v>Ungdomsuddannelser</v>
      </c>
      <c r="E42" s="110"/>
      <c r="F42" s="169">
        <f>SUM(F43:F46)</f>
        <v>17923160</v>
      </c>
      <c r="G42" s="169">
        <f t="shared" ref="G42:H42" si="7">SUM(G43:G46)</f>
        <v>18565546</v>
      </c>
      <c r="H42" s="169">
        <f t="shared" si="7"/>
        <v>13909739.08</v>
      </c>
      <c r="I42" s="169">
        <f t="shared" ref="I42" si="8">G42-H42</f>
        <v>4655806.92</v>
      </c>
      <c r="J42" s="170">
        <f t="shared" ref="J42" si="9">H42/G42*100</f>
        <v>74.922326981387997</v>
      </c>
      <c r="K42" s="169">
        <f t="shared" ref="K42:L42" si="10">SUM(K43:K46)</f>
        <v>1154468</v>
      </c>
      <c r="L42" s="169">
        <f t="shared" si="10"/>
        <v>800000</v>
      </c>
      <c r="M42" s="169">
        <f>SUM(M43:M46)</f>
        <v>545532</v>
      </c>
      <c r="N42" s="110"/>
      <c r="O42" s="147"/>
    </row>
    <row r="43" spans="2:16" s="90" customFormat="1" ht="25.5" customHeight="1" x14ac:dyDescent="0.2">
      <c r="B43" s="100"/>
      <c r="C43" s="110">
        <v>110</v>
      </c>
      <c r="D43" s="110" t="str">
        <f>'Hent Data'!A63</f>
        <v>Skoleafdelingen</v>
      </c>
      <c r="E43" s="111"/>
      <c r="F43" s="167">
        <f>'Hent Data'!T63</f>
        <v>13986180</v>
      </c>
      <c r="G43" s="167">
        <f>'Hent Data'!U63</f>
        <v>11974059</v>
      </c>
      <c r="H43" s="167">
        <f>'Hent Data'!V63</f>
        <v>9101185.6999999993</v>
      </c>
      <c r="I43" s="167">
        <f t="shared" ref="I43:I46" si="11">G43-H43</f>
        <v>2872873.3000000007</v>
      </c>
      <c r="J43" s="117">
        <f t="shared" ref="J43:J46" si="12">H43/G43*100</f>
        <v>76.007523430442419</v>
      </c>
      <c r="K43" s="116">
        <v>900000</v>
      </c>
      <c r="L43" s="118">
        <v>0</v>
      </c>
      <c r="M43" s="118">
        <f>'Hent Data'!W63</f>
        <v>0</v>
      </c>
      <c r="N43" s="140" t="s">
        <v>417</v>
      </c>
      <c r="O43" s="147"/>
    </row>
    <row r="44" spans="2:16" s="90" customFormat="1" ht="37.5" customHeight="1" x14ac:dyDescent="0.2">
      <c r="B44" s="100"/>
      <c r="C44" s="110">
        <v>620</v>
      </c>
      <c r="D44" s="110" t="str">
        <f>'Hent Data'!A64</f>
        <v>STU-Gårde</v>
      </c>
      <c r="E44" s="111"/>
      <c r="F44" s="167">
        <f>'Hent Data'!T64</f>
        <v>3878180</v>
      </c>
      <c r="G44" s="167">
        <f>'Hent Data'!U64</f>
        <v>6544981</v>
      </c>
      <c r="H44" s="167">
        <f>'Hent Data'!V64</f>
        <v>4729555.6900000004</v>
      </c>
      <c r="I44" s="167">
        <f t="shared" si="11"/>
        <v>1815425.3099999996</v>
      </c>
      <c r="J44" s="117">
        <f t="shared" si="12"/>
        <v>72.262328798204308</v>
      </c>
      <c r="K44" s="116">
        <f>+L44-M44</f>
        <v>254468</v>
      </c>
      <c r="L44" s="118">
        <v>800000</v>
      </c>
      <c r="M44" s="118">
        <f>'Hent Data'!W64</f>
        <v>545532</v>
      </c>
      <c r="N44" s="140" t="s">
        <v>345</v>
      </c>
      <c r="O44" s="147"/>
    </row>
    <row r="45" spans="2:16" s="90" customFormat="1" ht="25.5" customHeight="1" x14ac:dyDescent="0.2">
      <c r="B45" s="100"/>
      <c r="C45" s="110">
        <v>620</v>
      </c>
      <c r="D45" s="110" t="str">
        <f>'Hent Data'!A65</f>
        <v>Børn og Familie Adm.</v>
      </c>
      <c r="E45" s="111"/>
      <c r="F45" s="167">
        <f>'Hent Data'!T65</f>
        <v>53130</v>
      </c>
      <c r="G45" s="167">
        <f>'Hent Data'!U65</f>
        <v>40867</v>
      </c>
      <c r="H45" s="167">
        <f>'Hent Data'!V65</f>
        <v>19500.240000000002</v>
      </c>
      <c r="I45" s="167">
        <f t="shared" si="11"/>
        <v>21366.76</v>
      </c>
      <c r="J45" s="117">
        <f t="shared" si="12"/>
        <v>47.7163481537671</v>
      </c>
      <c r="K45" s="116">
        <f>+L45-M45</f>
        <v>0</v>
      </c>
      <c r="L45" s="118">
        <v>0</v>
      </c>
      <c r="M45" s="118">
        <f>'Hent Data'!W65</f>
        <v>0</v>
      </c>
      <c r="N45" s="140"/>
      <c r="O45" s="147"/>
    </row>
    <row r="46" spans="2:16" s="90" customFormat="1" ht="31.5" customHeight="1" x14ac:dyDescent="0.2">
      <c r="B46" s="100"/>
      <c r="C46" s="110">
        <v>504</v>
      </c>
      <c r="D46" s="110" t="str">
        <f>'Hent Data'!A66</f>
        <v>Team ejendom</v>
      </c>
      <c r="E46" s="111"/>
      <c r="F46" s="167">
        <f>'Hent Data'!T66</f>
        <v>5670</v>
      </c>
      <c r="G46" s="167">
        <f>'Hent Data'!U66</f>
        <v>5639</v>
      </c>
      <c r="H46" s="167">
        <f>'Hent Data'!V66</f>
        <v>59497.45</v>
      </c>
      <c r="I46" s="167">
        <f t="shared" si="11"/>
        <v>-53858.45</v>
      </c>
      <c r="J46" s="117">
        <f t="shared" si="12"/>
        <v>1055.1064018442985</v>
      </c>
      <c r="K46" s="116">
        <f t="shared" ref="K46" si="13">L45-M45</f>
        <v>0</v>
      </c>
      <c r="L46" s="118">
        <v>0</v>
      </c>
      <c r="M46" s="118">
        <f>'Hent Data'!W66</f>
        <v>0</v>
      </c>
      <c r="N46" s="140">
        <v>0</v>
      </c>
      <c r="O46" s="147"/>
    </row>
    <row r="47" spans="2:16" s="90" customFormat="1" ht="36.75" customHeight="1" x14ac:dyDescent="0.2">
      <c r="B47" s="100"/>
      <c r="C47" s="154"/>
      <c r="D47" s="171" t="str">
        <f>'Hent Data'!A68</f>
        <v>Folkeoplysning</v>
      </c>
      <c r="E47" s="155"/>
      <c r="F47" s="173">
        <f>SUM(F48:F70)</f>
        <v>15567200</v>
      </c>
      <c r="G47" s="173">
        <f>SUM(G48:G70)</f>
        <v>16572412</v>
      </c>
      <c r="H47" s="173">
        <f t="shared" ref="H47" si="14">SUM(H48:H70)</f>
        <v>11368862.08</v>
      </c>
      <c r="I47" s="173">
        <f t="shared" ref="I47" si="15">G47-H47</f>
        <v>5203549.92</v>
      </c>
      <c r="J47" s="174">
        <f t="shared" ref="J47" si="16">H47/G47*100</f>
        <v>68.601131084600127</v>
      </c>
      <c r="K47" s="173">
        <f t="shared" ref="K47:M47" si="17">SUM(K48:K70)</f>
        <v>309733</v>
      </c>
      <c r="L47" s="173">
        <f t="shared" si="17"/>
        <v>1165390</v>
      </c>
      <c r="M47" s="173">
        <f t="shared" si="17"/>
        <v>1259131</v>
      </c>
      <c r="N47" s="159"/>
      <c r="O47" s="147"/>
    </row>
    <row r="48" spans="2:16" s="90" customFormat="1" ht="39" customHeight="1" x14ac:dyDescent="0.2">
      <c r="B48" s="100"/>
      <c r="C48" s="154">
        <v>110</v>
      </c>
      <c r="D48" s="155" t="str">
        <f>'Hent Data'!A75</f>
        <v>Skoleafdelingen</v>
      </c>
      <c r="E48" s="155"/>
      <c r="F48" s="172">
        <f>'Hent Data'!T75</f>
        <v>1499950</v>
      </c>
      <c r="G48" s="172">
        <f>'Hent Data'!U75</f>
        <v>1183455</v>
      </c>
      <c r="H48" s="172">
        <f>'Hent Data'!V75</f>
        <v>604897.93999999994</v>
      </c>
      <c r="I48" s="172">
        <f t="shared" ref="I48:I70" si="18">G48-H48</f>
        <v>578557.06000000006</v>
      </c>
      <c r="J48" s="157">
        <f t="shared" ref="J48:J67" si="19">H48/G48*100</f>
        <v>51.112880506652125</v>
      </c>
      <c r="K48" s="158">
        <v>405000</v>
      </c>
      <c r="L48" s="156">
        <v>0</v>
      </c>
      <c r="M48" s="156">
        <f>'Hent Data'!W75</f>
        <v>0</v>
      </c>
      <c r="N48" s="159" t="s">
        <v>418</v>
      </c>
      <c r="O48" s="147"/>
    </row>
    <row r="49" spans="2:15" s="90" customFormat="1" ht="28.5" customHeight="1" x14ac:dyDescent="0.2">
      <c r="B49" s="100"/>
      <c r="C49" s="154">
        <v>301</v>
      </c>
      <c r="D49" s="155" t="str">
        <f>'Hent Data'!A76</f>
        <v>Agerbæk Skole</v>
      </c>
      <c r="E49" s="155"/>
      <c r="F49" s="172">
        <f>'Hent Data'!T76</f>
        <v>202750</v>
      </c>
      <c r="G49" s="172">
        <f>'Hent Data'!U76</f>
        <v>272086</v>
      </c>
      <c r="H49" s="172">
        <f>'Hent Data'!V76</f>
        <v>201990.14</v>
      </c>
      <c r="I49" s="172">
        <f t="shared" si="18"/>
        <v>70095.859999999986</v>
      </c>
      <c r="J49" s="157">
        <f t="shared" si="19"/>
        <v>74.237608697250138</v>
      </c>
      <c r="K49" s="158">
        <f>L49-M49</f>
        <v>-69883</v>
      </c>
      <c r="L49" s="156">
        <v>0</v>
      </c>
      <c r="M49" s="156">
        <f>'Hent Data'!W76</f>
        <v>69883</v>
      </c>
      <c r="N49" s="214" t="s">
        <v>358</v>
      </c>
      <c r="O49" s="147"/>
    </row>
    <row r="50" spans="2:15" s="90" customFormat="1" ht="20.25" customHeight="1" x14ac:dyDescent="0.2">
      <c r="B50" s="100"/>
      <c r="C50" s="154">
        <v>302</v>
      </c>
      <c r="D50" s="155" t="str">
        <f>'Hent Data'!A78</f>
        <v>Alslev Skole</v>
      </c>
      <c r="E50" s="155"/>
      <c r="F50" s="172">
        <f>'Hent Data'!T78</f>
        <v>202760</v>
      </c>
      <c r="G50" s="172">
        <f>'Hent Data'!U78</f>
        <v>326742</v>
      </c>
      <c r="H50" s="172">
        <f>'Hent Data'!V78</f>
        <v>209299.53</v>
      </c>
      <c r="I50" s="172">
        <f t="shared" si="18"/>
        <v>117442.47</v>
      </c>
      <c r="J50" s="157">
        <f t="shared" si="19"/>
        <v>64.056512477734728</v>
      </c>
      <c r="K50" s="158">
        <f>L50-M50</f>
        <v>-64626</v>
      </c>
      <c r="L50" s="156">
        <v>50000</v>
      </c>
      <c r="M50" s="156">
        <f>'Hent Data'!W78</f>
        <v>114626</v>
      </c>
      <c r="N50" s="159" t="s">
        <v>270</v>
      </c>
      <c r="O50" s="147"/>
    </row>
    <row r="51" spans="2:15" s="90" customFormat="1" ht="48.75" customHeight="1" x14ac:dyDescent="0.2">
      <c r="B51" s="100"/>
      <c r="C51" s="154">
        <v>303</v>
      </c>
      <c r="D51" s="155" t="str">
        <f>'Hent Data'!A88</f>
        <v>Ansager Skole</v>
      </c>
      <c r="E51" s="155"/>
      <c r="F51" s="172">
        <f>'Hent Data'!T88</f>
        <v>349010</v>
      </c>
      <c r="G51" s="172">
        <f>'Hent Data'!U88</f>
        <v>636797</v>
      </c>
      <c r="H51" s="172">
        <f>'Hent Data'!V88</f>
        <v>236337.26</v>
      </c>
      <c r="I51" s="172">
        <f t="shared" si="18"/>
        <v>400459.74</v>
      </c>
      <c r="J51" s="157">
        <f t="shared" si="19"/>
        <v>37.113438034412852</v>
      </c>
      <c r="K51" s="158">
        <f>L51-M51</f>
        <v>-32278</v>
      </c>
      <c r="L51" s="156">
        <v>250000</v>
      </c>
      <c r="M51" s="156">
        <f>'Hent Data'!W88</f>
        <v>282278</v>
      </c>
      <c r="N51" s="214" t="s">
        <v>358</v>
      </c>
      <c r="O51" s="147"/>
    </row>
    <row r="52" spans="2:15" s="90" customFormat="1" ht="37.5" customHeight="1" x14ac:dyDescent="0.2">
      <c r="B52" s="100"/>
      <c r="C52" s="154">
        <v>306</v>
      </c>
      <c r="D52" s="155" t="str">
        <f>'Hent Data'!A79</f>
        <v>Brorsonskolen</v>
      </c>
      <c r="E52" s="155"/>
      <c r="F52" s="172">
        <f>'Hent Data'!T79</f>
        <v>202760</v>
      </c>
      <c r="G52" s="172">
        <f>'Hent Data'!U79</f>
        <v>-132011</v>
      </c>
      <c r="H52" s="172">
        <f>'Hent Data'!V79</f>
        <v>147089.85999999999</v>
      </c>
      <c r="I52" s="172">
        <f t="shared" si="18"/>
        <v>-279100.86</v>
      </c>
      <c r="J52" s="157">
        <f t="shared" si="19"/>
        <v>-111.42242691896887</v>
      </c>
      <c r="K52" s="158">
        <v>0</v>
      </c>
      <c r="L52" s="156">
        <v>0</v>
      </c>
      <c r="M52" s="156">
        <v>0</v>
      </c>
      <c r="N52" s="159" t="s">
        <v>344</v>
      </c>
      <c r="O52" s="147"/>
    </row>
    <row r="53" spans="2:15" s="90" customFormat="1" x14ac:dyDescent="0.2">
      <c r="B53" s="100"/>
      <c r="C53" s="154">
        <v>308</v>
      </c>
      <c r="D53" s="155" t="str">
        <f>'Hent Data'!A73</f>
        <v>Horne Skole /Børneby</v>
      </c>
      <c r="E53" s="155"/>
      <c r="F53" s="172">
        <f>'Hent Data'!T73</f>
        <v>202760</v>
      </c>
      <c r="G53" s="172">
        <f>'Hent Data'!U73</f>
        <v>245702</v>
      </c>
      <c r="H53" s="172">
        <f>'Hent Data'!V73</f>
        <v>172391.87</v>
      </c>
      <c r="I53" s="172">
        <f t="shared" si="18"/>
        <v>73310.13</v>
      </c>
      <c r="J53" s="157">
        <f t="shared" si="19"/>
        <v>70.162990126250506</v>
      </c>
      <c r="K53" s="158">
        <f>L53-M53</f>
        <v>-16603</v>
      </c>
      <c r="L53" s="156">
        <v>0</v>
      </c>
      <c r="M53" s="156">
        <f>'Hent Data'!W73</f>
        <v>16603</v>
      </c>
      <c r="N53" s="159" t="s">
        <v>368</v>
      </c>
      <c r="O53" s="147"/>
    </row>
    <row r="54" spans="2:15" s="90" customFormat="1" ht="16.5" customHeight="1" x14ac:dyDescent="0.2">
      <c r="B54" s="100"/>
      <c r="C54" s="154">
        <v>309</v>
      </c>
      <c r="D54" s="155" t="str">
        <f>'Hent Data'!A86</f>
        <v>Janderup Skole</v>
      </c>
      <c r="E54" s="155"/>
      <c r="F54" s="172">
        <f>'Hent Data'!T86</f>
        <v>243670</v>
      </c>
      <c r="G54" s="172">
        <f>'Hent Data'!U86</f>
        <v>399855</v>
      </c>
      <c r="H54" s="172">
        <f>'Hent Data'!V86</f>
        <v>192662.96</v>
      </c>
      <c r="I54" s="172">
        <f t="shared" si="18"/>
        <v>207192.04</v>
      </c>
      <c r="J54" s="157">
        <f t="shared" si="19"/>
        <v>48.183206412324466</v>
      </c>
      <c r="K54" s="158">
        <f>L54-M54</f>
        <v>-8460</v>
      </c>
      <c r="L54" s="156">
        <v>170000</v>
      </c>
      <c r="M54" s="156">
        <f>'Hent Data'!W86</f>
        <v>178460</v>
      </c>
      <c r="N54" s="159" t="s">
        <v>369</v>
      </c>
      <c r="O54" s="147"/>
    </row>
    <row r="55" spans="2:15" s="90" customFormat="1" ht="25.5" x14ac:dyDescent="0.2">
      <c r="B55" s="100"/>
      <c r="C55" s="154">
        <v>311</v>
      </c>
      <c r="D55" s="155" t="str">
        <f>'Hent Data'!A81</f>
        <v>Blåbjergskolen Lunde/Kvong</v>
      </c>
      <c r="E55" s="155"/>
      <c r="F55" s="172">
        <f>'Hent Data'!T81</f>
        <v>303390</v>
      </c>
      <c r="G55" s="172">
        <f>'Hent Data'!U81</f>
        <v>289350</v>
      </c>
      <c r="H55" s="172">
        <f>'Hent Data'!V81</f>
        <v>134182.98000000001</v>
      </c>
      <c r="I55" s="172">
        <f t="shared" si="18"/>
        <v>155167.01999999999</v>
      </c>
      <c r="J55" s="157">
        <f t="shared" si="19"/>
        <v>46.373934681181964</v>
      </c>
      <c r="K55" s="158">
        <f>L55-M55</f>
        <v>0</v>
      </c>
      <c r="L55" s="156">
        <v>42472</v>
      </c>
      <c r="M55" s="156">
        <f>'Hent Data'!W81</f>
        <v>42472</v>
      </c>
      <c r="N55" s="159" t="s">
        <v>282</v>
      </c>
      <c r="O55" s="147"/>
    </row>
    <row r="56" spans="2:15" s="90" customFormat="1" ht="18.75" customHeight="1" x14ac:dyDescent="0.2">
      <c r="B56" s="100"/>
      <c r="C56" s="154">
        <v>312</v>
      </c>
      <c r="D56" s="155" t="str">
        <f>'Hent Data'!A71</f>
        <v>Lykkesgårdskolen</v>
      </c>
      <c r="E56" s="155"/>
      <c r="F56" s="172">
        <f>'Hent Data'!T71</f>
        <v>330190</v>
      </c>
      <c r="G56" s="172">
        <f>'Hent Data'!U71</f>
        <v>402416</v>
      </c>
      <c r="H56" s="172">
        <f>'Hent Data'!V71</f>
        <v>258988.33</v>
      </c>
      <c r="I56" s="172">
        <f t="shared" si="18"/>
        <v>143427.67000000001</v>
      </c>
      <c r="J56" s="157">
        <f t="shared" si="19"/>
        <v>64.358358017573849</v>
      </c>
      <c r="K56" s="158">
        <f>L56-M56</f>
        <v>0</v>
      </c>
      <c r="L56" s="156">
        <v>115688</v>
      </c>
      <c r="M56" s="156">
        <f>'Hent Data'!W71</f>
        <v>115688</v>
      </c>
      <c r="N56" s="159" t="s">
        <v>369</v>
      </c>
      <c r="O56" s="147"/>
    </row>
    <row r="57" spans="2:15" s="90" customFormat="1" ht="18.75" customHeight="1" x14ac:dyDescent="0.2">
      <c r="B57" s="100"/>
      <c r="C57" s="154">
        <v>313</v>
      </c>
      <c r="D57" s="155" t="str">
        <f>'Hent Data'!A85</f>
        <v>Nordenskov</v>
      </c>
      <c r="E57" s="155"/>
      <c r="F57" s="172">
        <f>'Hent Data'!T85</f>
        <v>313500</v>
      </c>
      <c r="G57" s="172">
        <f>'Hent Data'!U85</f>
        <v>317470</v>
      </c>
      <c r="H57" s="172">
        <f>'Hent Data'!V85</f>
        <v>210094.04</v>
      </c>
      <c r="I57" s="172">
        <f t="shared" si="18"/>
        <v>107375.95999999999</v>
      </c>
      <c r="J57" s="157">
        <f t="shared" si="19"/>
        <v>66.177604183072418</v>
      </c>
      <c r="K57" s="158">
        <f t="shared" ref="K57:K58" si="20">L57-M57</f>
        <v>-29384</v>
      </c>
      <c r="L57" s="156">
        <v>20000</v>
      </c>
      <c r="M57" s="156">
        <f>'Hent Data'!W85</f>
        <v>49384</v>
      </c>
      <c r="N57" s="159" t="s">
        <v>384</v>
      </c>
      <c r="O57" s="209">
        <f>SUM(O9:O53)</f>
        <v>0</v>
      </c>
    </row>
    <row r="58" spans="2:15" s="90" customFormat="1" ht="18.75" customHeight="1" x14ac:dyDescent="0.2">
      <c r="B58" s="100"/>
      <c r="C58" s="154">
        <v>314</v>
      </c>
      <c r="D58" s="155" t="str">
        <f>'Hent Data'!A84</f>
        <v>Næsbjerg</v>
      </c>
      <c r="E58" s="155"/>
      <c r="F58" s="172">
        <f>'Hent Data'!T84</f>
        <v>202760</v>
      </c>
      <c r="G58" s="172">
        <f>'Hent Data'!U84</f>
        <v>219393</v>
      </c>
      <c r="H58" s="172">
        <f>'Hent Data'!V84</f>
        <v>140466.04</v>
      </c>
      <c r="I58" s="172">
        <f t="shared" si="18"/>
        <v>78926.959999999992</v>
      </c>
      <c r="J58" s="157">
        <f t="shared" si="19"/>
        <v>64.024850382646676</v>
      </c>
      <c r="K58" s="158">
        <f t="shared" si="20"/>
        <v>41286</v>
      </c>
      <c r="L58" s="156">
        <v>40000</v>
      </c>
      <c r="M58" s="156">
        <f>'Hent Data'!W84</f>
        <v>-1286</v>
      </c>
      <c r="N58" s="214" t="s">
        <v>393</v>
      </c>
      <c r="O58" s="147"/>
    </row>
    <row r="59" spans="2:15" s="90" customFormat="1" ht="32.25" customHeight="1" x14ac:dyDescent="0.2">
      <c r="B59" s="100"/>
      <c r="C59" s="154">
        <v>315</v>
      </c>
      <c r="D59" s="155" t="str">
        <f>'Hent Data'!A80</f>
        <v>Blåbjergskolen Nr. Nebel</v>
      </c>
      <c r="E59" s="155"/>
      <c r="F59" s="172">
        <f>'Hent Data'!T80</f>
        <v>410090</v>
      </c>
      <c r="G59" s="172">
        <f>'Hent Data'!U80</f>
        <v>372075</v>
      </c>
      <c r="H59" s="172">
        <f>'Hent Data'!V80</f>
        <v>286016.33</v>
      </c>
      <c r="I59" s="172">
        <f t="shared" si="18"/>
        <v>86058.669999999984</v>
      </c>
      <c r="J59" s="157">
        <f t="shared" si="19"/>
        <v>76.870612107773979</v>
      </c>
      <c r="K59" s="158">
        <f t="shared" ref="K59:K60" si="21">L59-M59</f>
        <v>0</v>
      </c>
      <c r="L59" s="156">
        <v>35885</v>
      </c>
      <c r="M59" s="156">
        <f>'Hent Data'!W80</f>
        <v>35885</v>
      </c>
      <c r="N59" s="159" t="s">
        <v>369</v>
      </c>
      <c r="O59" s="147"/>
    </row>
    <row r="60" spans="2:15" s="90" customFormat="1" ht="30" customHeight="1" x14ac:dyDescent="0.2">
      <c r="B60" s="100"/>
      <c r="C60" s="154">
        <v>316</v>
      </c>
      <c r="D60" s="155" t="str">
        <f>'Hent Data'!A82</f>
        <v>Outrup Skole</v>
      </c>
      <c r="E60" s="155"/>
      <c r="F60" s="172">
        <f>'Hent Data'!T82</f>
        <v>202760</v>
      </c>
      <c r="G60" s="172">
        <f>'Hent Data'!U82</f>
        <v>170511</v>
      </c>
      <c r="H60" s="172">
        <f>'Hent Data'!V82</f>
        <v>110957.13</v>
      </c>
      <c r="I60" s="172">
        <f t="shared" si="18"/>
        <v>59553.869999999995</v>
      </c>
      <c r="J60" s="157">
        <f t="shared" si="19"/>
        <v>65.073297323926312</v>
      </c>
      <c r="K60" s="158">
        <f t="shared" si="21"/>
        <v>0</v>
      </c>
      <c r="L60" s="156">
        <v>-32518</v>
      </c>
      <c r="M60" s="156">
        <f>'Hent Data'!W82</f>
        <v>-32518</v>
      </c>
      <c r="N60" s="159" t="s">
        <v>365</v>
      </c>
      <c r="O60" s="147"/>
    </row>
    <row r="61" spans="2:15" s="90" customFormat="1" ht="18.75" customHeight="1" x14ac:dyDescent="0.2">
      <c r="B61" s="100"/>
      <c r="C61" s="154">
        <v>317</v>
      </c>
      <c r="D61" s="155" t="str">
        <f>'Hent Data'!A83</f>
        <v>Sct. Jacobi Skole</v>
      </c>
      <c r="E61" s="155"/>
      <c r="F61" s="172">
        <f>'Hent Data'!T83</f>
        <v>202990</v>
      </c>
      <c r="G61" s="172">
        <f>'Hent Data'!U83</f>
        <v>118496</v>
      </c>
      <c r="H61" s="172">
        <f>'Hent Data'!V83</f>
        <v>152216.68</v>
      </c>
      <c r="I61" s="172">
        <f t="shared" si="18"/>
        <v>-33720.679999999993</v>
      </c>
      <c r="J61" s="157">
        <f t="shared" si="19"/>
        <v>128.45723062381853</v>
      </c>
      <c r="K61" s="158">
        <v>0</v>
      </c>
      <c r="L61" s="156">
        <v>0</v>
      </c>
      <c r="M61" s="156">
        <f>'Hent Data'!W83</f>
        <v>0</v>
      </c>
      <c r="N61" s="159"/>
      <c r="O61" s="147"/>
    </row>
    <row r="62" spans="2:15" s="90" customFormat="1" ht="18.75" customHeight="1" thickBot="1" x14ac:dyDescent="0.25">
      <c r="B62" s="100"/>
      <c r="C62" s="154">
        <v>319</v>
      </c>
      <c r="D62" s="155" t="str">
        <f>'Hent Data'!A77</f>
        <v>Starup Skole</v>
      </c>
      <c r="E62" s="155"/>
      <c r="F62" s="172">
        <f>'Hent Data'!T77</f>
        <v>202760</v>
      </c>
      <c r="G62" s="172">
        <f>'Hent Data'!U77</f>
        <v>162503</v>
      </c>
      <c r="H62" s="172">
        <f>'Hent Data'!V77</f>
        <v>86763.02</v>
      </c>
      <c r="I62" s="172">
        <f t="shared" si="18"/>
        <v>75739.98</v>
      </c>
      <c r="J62" s="157">
        <f t="shared" si="19"/>
        <v>53.391642000455377</v>
      </c>
      <c r="K62" s="158"/>
      <c r="L62" s="156">
        <v>35000</v>
      </c>
      <c r="M62" s="156">
        <f>'Hent Data'!W77</f>
        <v>33917</v>
      </c>
      <c r="N62" s="159" t="s">
        <v>426</v>
      </c>
      <c r="O62" s="147"/>
    </row>
    <row r="63" spans="2:15" s="90" customFormat="1" ht="18.75" customHeight="1" thickTop="1" x14ac:dyDescent="0.2">
      <c r="B63" s="100"/>
      <c r="C63" s="154">
        <v>320</v>
      </c>
      <c r="D63" s="155" t="str">
        <f>'Hent Data'!A74</f>
        <v>Thorstrup Skole</v>
      </c>
      <c r="E63" s="155"/>
      <c r="F63" s="172">
        <f>'Hent Data'!T74</f>
        <v>202760</v>
      </c>
      <c r="G63" s="172">
        <f>'Hent Data'!U74</f>
        <v>267497</v>
      </c>
      <c r="H63" s="172">
        <f>'Hent Data'!V74</f>
        <v>132995.20000000001</v>
      </c>
      <c r="I63" s="172">
        <f t="shared" si="18"/>
        <v>134501.79999999999</v>
      </c>
      <c r="J63" s="157">
        <f t="shared" si="19"/>
        <v>49.718389365114376</v>
      </c>
      <c r="K63" s="158">
        <f t="shared" ref="K63:K64" si="22">L63-M63</f>
        <v>-284</v>
      </c>
      <c r="L63" s="156">
        <v>65000</v>
      </c>
      <c r="M63" s="156">
        <f>'Hent Data'!W74</f>
        <v>65284</v>
      </c>
      <c r="N63" s="214" t="s">
        <v>349</v>
      </c>
      <c r="O63" s="210"/>
    </row>
    <row r="64" spans="2:15" s="90" customFormat="1" ht="18.75" customHeight="1" x14ac:dyDescent="0.2">
      <c r="B64" s="100"/>
      <c r="C64" s="154">
        <v>321</v>
      </c>
      <c r="D64" s="155" t="str">
        <f>'Hent Data'!A72</f>
        <v>Tistrup Skole</v>
      </c>
      <c r="E64" s="155"/>
      <c r="F64" s="172">
        <f>'Hent Data'!T72</f>
        <v>205040</v>
      </c>
      <c r="G64" s="172">
        <f>'Hent Data'!U72</f>
        <v>234293</v>
      </c>
      <c r="H64" s="172">
        <f>'Hent Data'!V72</f>
        <v>141690.09</v>
      </c>
      <c r="I64" s="172">
        <f t="shared" si="18"/>
        <v>92602.91</v>
      </c>
      <c r="J64" s="157">
        <f t="shared" si="19"/>
        <v>60.475596795465506</v>
      </c>
      <c r="K64" s="158">
        <f t="shared" si="22"/>
        <v>0</v>
      </c>
      <c r="L64" s="156">
        <v>18863</v>
      </c>
      <c r="M64" s="156">
        <f>'Hent Data'!W72</f>
        <v>18863</v>
      </c>
      <c r="N64" s="214" t="s">
        <v>350</v>
      </c>
      <c r="O64" s="127"/>
    </row>
    <row r="65" spans="2:16" s="90" customFormat="1" ht="33.75" customHeight="1" x14ac:dyDescent="0.2">
      <c r="B65" s="100"/>
      <c r="C65" s="154">
        <v>322</v>
      </c>
      <c r="D65" s="155" t="str">
        <f>'Hent Data'!A70</f>
        <v>Ølgod Skole</v>
      </c>
      <c r="E65" s="155"/>
      <c r="F65" s="172">
        <f>'Hent Data'!T70</f>
        <v>469560</v>
      </c>
      <c r="G65" s="172">
        <f>'Hent Data'!U70</f>
        <v>494389</v>
      </c>
      <c r="H65" s="172">
        <f>'Hent Data'!V70</f>
        <v>296104.28999999998</v>
      </c>
      <c r="I65" s="172">
        <f t="shared" si="18"/>
        <v>198284.71000000002</v>
      </c>
      <c r="J65" s="157">
        <f t="shared" si="19"/>
        <v>59.892976987756597</v>
      </c>
      <c r="K65" s="158">
        <v>0</v>
      </c>
      <c r="L65" s="156">
        <v>35000</v>
      </c>
      <c r="M65" s="156">
        <f>'Hent Data'!W70</f>
        <v>34557</v>
      </c>
      <c r="N65" s="159" t="s">
        <v>370</v>
      </c>
      <c r="O65" s="127"/>
    </row>
    <row r="66" spans="2:16" s="90" customFormat="1" ht="31.5" customHeight="1" thickBot="1" x14ac:dyDescent="0.25">
      <c r="B66" s="101"/>
      <c r="C66" s="154">
        <v>324</v>
      </c>
      <c r="D66" s="155" t="str">
        <f>'Hent Data'!A87</f>
        <v>Årre Skole</v>
      </c>
      <c r="E66" s="155"/>
      <c r="F66" s="172">
        <f>'Hent Data'!T87</f>
        <v>325470</v>
      </c>
      <c r="G66" s="172">
        <f>'Hent Data'!U87</f>
        <v>503037</v>
      </c>
      <c r="H66" s="172">
        <f>'Hent Data'!V87</f>
        <v>189581.59</v>
      </c>
      <c r="I66" s="172">
        <f t="shared" si="18"/>
        <v>313455.41000000003</v>
      </c>
      <c r="J66" s="157">
        <f t="shared" si="19"/>
        <v>37.687404703828939</v>
      </c>
      <c r="K66" s="158">
        <f>L66-M66</f>
        <v>28267</v>
      </c>
      <c r="L66" s="156">
        <v>230000</v>
      </c>
      <c r="M66" s="156">
        <f>'Hent Data'!W87</f>
        <v>201733</v>
      </c>
      <c r="N66" s="214" t="s">
        <v>346</v>
      </c>
      <c r="O66" s="128"/>
    </row>
    <row r="67" spans="2:16" s="90" customFormat="1" ht="18.75" customHeight="1" x14ac:dyDescent="0.2">
      <c r="C67" s="154">
        <v>325</v>
      </c>
      <c r="D67" s="155" t="str">
        <f>'Hent Data'!A89</f>
        <v>Ungdomsskolen</v>
      </c>
      <c r="E67" s="155"/>
      <c r="F67" s="172">
        <f>'Hent Data'!T89</f>
        <v>9116130</v>
      </c>
      <c r="G67" s="172">
        <f>'Hent Data'!U89</f>
        <v>9858341</v>
      </c>
      <c r="H67" s="172">
        <f>'Hent Data'!V89</f>
        <v>7331308.0800000001</v>
      </c>
      <c r="I67" s="172">
        <f t="shared" si="18"/>
        <v>2527032.92</v>
      </c>
      <c r="J67" s="157">
        <f t="shared" si="19"/>
        <v>74.366549909361012</v>
      </c>
      <c r="K67" s="158">
        <f>L67-M67</f>
        <v>16698</v>
      </c>
      <c r="L67" s="156">
        <v>50000</v>
      </c>
      <c r="M67" s="156">
        <f>'Hent Data'!W89</f>
        <v>33302</v>
      </c>
      <c r="N67" s="159" t="s">
        <v>427</v>
      </c>
      <c r="O67" s="129"/>
    </row>
    <row r="68" spans="2:16" s="90" customFormat="1" ht="18.75" customHeight="1" x14ac:dyDescent="0.2">
      <c r="C68" s="154">
        <v>502</v>
      </c>
      <c r="D68" s="155" t="str">
        <f>'Hent Data'!A90</f>
        <v>Teknik og miljø</v>
      </c>
      <c r="E68" s="155"/>
      <c r="F68" s="172">
        <f>'Hent Data'!T90</f>
        <v>98310</v>
      </c>
      <c r="G68" s="172">
        <f>'Hent Data'!U90</f>
        <v>152613</v>
      </c>
      <c r="H68" s="172">
        <f>'Hent Data'!V90</f>
        <v>123757.48</v>
      </c>
      <c r="I68" s="172">
        <f t="shared" si="18"/>
        <v>28855.520000000004</v>
      </c>
      <c r="J68" s="157">
        <f>H68/F68*100</f>
        <v>125.884935408402</v>
      </c>
      <c r="K68" s="158">
        <v>0</v>
      </c>
      <c r="L68" s="156">
        <v>0</v>
      </c>
      <c r="M68" s="156">
        <f>'Hent Data'!W90</f>
        <v>0</v>
      </c>
      <c r="N68" s="159"/>
      <c r="O68" s="129"/>
    </row>
    <row r="69" spans="2:16" s="90" customFormat="1" ht="18.75" customHeight="1" x14ac:dyDescent="0.2">
      <c r="C69" s="154">
        <v>601</v>
      </c>
      <c r="D69" s="155" t="str">
        <f>'Hent Data'!A92</f>
        <v>Borgerservice</v>
      </c>
      <c r="E69" s="155"/>
      <c r="F69" s="172">
        <f>'Hent Data'!T92</f>
        <v>52900</v>
      </c>
      <c r="G69" s="172">
        <f>'Hent Data'!U92</f>
        <v>52609</v>
      </c>
      <c r="H69" s="172">
        <f>'Hent Data'!V92</f>
        <v>1407</v>
      </c>
      <c r="I69" s="172">
        <f t="shared" si="18"/>
        <v>51202</v>
      </c>
      <c r="J69" s="157">
        <f>H69/F69*100</f>
        <v>2.659735349716446</v>
      </c>
      <c r="K69" s="158">
        <f>L69-M69</f>
        <v>40000</v>
      </c>
      <c r="L69" s="156">
        <v>40000</v>
      </c>
      <c r="M69" s="156">
        <f>'Hent Data'!W92</f>
        <v>0</v>
      </c>
      <c r="N69" s="159"/>
      <c r="O69" s="129"/>
    </row>
    <row r="70" spans="2:16" s="90" customFormat="1" ht="18.75" customHeight="1" x14ac:dyDescent="0.2">
      <c r="C70" s="154">
        <v>620</v>
      </c>
      <c r="D70" s="155" t="str">
        <f>'Hent Data'!A91</f>
        <v>Børn og Familie</v>
      </c>
      <c r="E70" s="155"/>
      <c r="F70" s="172">
        <f>'Hent Data'!T91</f>
        <v>24930</v>
      </c>
      <c r="G70" s="172">
        <f>'Hent Data'!U91</f>
        <v>24793</v>
      </c>
      <c r="H70" s="172">
        <f>'Hent Data'!V91</f>
        <v>7664.24</v>
      </c>
      <c r="I70" s="172">
        <f t="shared" si="18"/>
        <v>17128.760000000002</v>
      </c>
      <c r="J70" s="157">
        <f>H70/F70*100</f>
        <v>30.743040513437624</v>
      </c>
      <c r="K70" s="158">
        <v>0</v>
      </c>
      <c r="L70" s="156">
        <v>0</v>
      </c>
      <c r="M70" s="156">
        <f>'Hent Data'!W91</f>
        <v>0</v>
      </c>
      <c r="N70" s="159" t="s">
        <v>414</v>
      </c>
      <c r="O70" s="129"/>
    </row>
    <row r="71" spans="2:16" s="90" customFormat="1" ht="18.75" customHeight="1" x14ac:dyDescent="0.2">
      <c r="C71" s="188"/>
      <c r="D71" s="189" t="str">
        <f>'Hent Data'!A95</f>
        <v>Sundhed</v>
      </c>
      <c r="E71" s="189"/>
      <c r="F71" s="190">
        <f>SUM(F72:F76)</f>
        <v>26174870</v>
      </c>
      <c r="G71" s="190">
        <f t="shared" ref="G71:H71" si="23">SUM(G72:G76)</f>
        <v>27654040</v>
      </c>
      <c r="H71" s="190">
        <f t="shared" si="23"/>
        <v>19902424.140000001</v>
      </c>
      <c r="I71" s="190">
        <f t="shared" ref="I71:I76" si="24">G71-H71</f>
        <v>7751615.8599999994</v>
      </c>
      <c r="J71" s="191">
        <f t="shared" ref="J71:J76" si="25">H71/F71*100</f>
        <v>76.036381995402451</v>
      </c>
      <c r="K71" s="190">
        <f t="shared" ref="K71:L71" si="26">SUM(K72:K76)</f>
        <v>-38747</v>
      </c>
      <c r="L71" s="190">
        <f t="shared" si="26"/>
        <v>700000</v>
      </c>
      <c r="M71" s="190">
        <f>SUM(M72:M76)</f>
        <v>738747</v>
      </c>
      <c r="N71" s="192"/>
      <c r="O71" s="129"/>
    </row>
    <row r="72" spans="2:16" s="90" customFormat="1" ht="27.75" customHeight="1" x14ac:dyDescent="0.2">
      <c r="C72" s="188">
        <v>620</v>
      </c>
      <c r="D72" s="162" t="str">
        <f>'Hent Data'!A96</f>
        <v>Sundhedsplejen</v>
      </c>
      <c r="E72" s="162"/>
      <c r="F72" s="193">
        <f>'Hent Data'!T96</f>
        <v>6629480</v>
      </c>
      <c r="G72" s="193">
        <f>'Hent Data'!U96</f>
        <v>7804939</v>
      </c>
      <c r="H72" s="193">
        <f>'Hent Data'!V96</f>
        <v>5374665.3099999996</v>
      </c>
      <c r="I72" s="193">
        <f t="shared" si="24"/>
        <v>2430273.6900000004</v>
      </c>
      <c r="J72" s="176">
        <f t="shared" si="25"/>
        <v>81.072200383740494</v>
      </c>
      <c r="K72" s="194">
        <f>+L72-M72</f>
        <v>-307117</v>
      </c>
      <c r="L72" s="175">
        <v>700000</v>
      </c>
      <c r="M72" s="175">
        <f>'Hent Data'!W96</f>
        <v>1007117</v>
      </c>
      <c r="N72" s="195" t="s">
        <v>379</v>
      </c>
      <c r="O72" s="129"/>
    </row>
    <row r="73" spans="2:16" s="90" customFormat="1" ht="27" customHeight="1" x14ac:dyDescent="0.2">
      <c r="C73" s="188">
        <v>620</v>
      </c>
      <c r="D73" s="162" t="str">
        <f>'Hent Data'!A97</f>
        <v>Tandplejen</v>
      </c>
      <c r="E73" s="162"/>
      <c r="F73" s="193">
        <f>'Hent Data'!T97</f>
        <v>18811020</v>
      </c>
      <c r="G73" s="193">
        <f>'Hent Data'!U97</f>
        <v>18554031</v>
      </c>
      <c r="H73" s="193">
        <f>'Hent Data'!V97</f>
        <v>13564033.050000001</v>
      </c>
      <c r="I73" s="193">
        <f t="shared" si="24"/>
        <v>4989997.9499999993</v>
      </c>
      <c r="J73" s="176">
        <f t="shared" si="25"/>
        <v>72.10684508336071</v>
      </c>
      <c r="K73" s="194">
        <f>+L73-M73</f>
        <v>268370</v>
      </c>
      <c r="L73" s="175">
        <v>0</v>
      </c>
      <c r="M73" s="175">
        <f>'Hent Data'!W97</f>
        <v>-268370</v>
      </c>
      <c r="N73" s="195" t="s">
        <v>348</v>
      </c>
      <c r="O73" s="129"/>
      <c r="P73" s="217"/>
    </row>
    <row r="74" spans="2:16" s="90" customFormat="1" ht="18.75" customHeight="1" x14ac:dyDescent="0.2">
      <c r="C74" s="188">
        <v>620</v>
      </c>
      <c r="D74" s="162" t="str">
        <f>'Hent Data'!A98</f>
        <v>Børn og Familie</v>
      </c>
      <c r="E74" s="162"/>
      <c r="F74" s="193">
        <f>'Hent Data'!T98</f>
        <v>0</v>
      </c>
      <c r="G74" s="193">
        <f>'Hent Data'!U98</f>
        <v>363769</v>
      </c>
      <c r="H74" s="193">
        <f>'Hent Data'!V98</f>
        <v>260908.06</v>
      </c>
      <c r="I74" s="193">
        <f t="shared" si="24"/>
        <v>102860.94</v>
      </c>
      <c r="J74" s="176" t="e">
        <f t="shared" si="25"/>
        <v>#DIV/0!</v>
      </c>
      <c r="K74" s="194">
        <v>0</v>
      </c>
      <c r="L74" s="175">
        <v>0</v>
      </c>
      <c r="M74" s="175">
        <f>'Hent Data'!W98</f>
        <v>0</v>
      </c>
      <c r="N74" s="195"/>
      <c r="O74" s="129"/>
    </row>
    <row r="75" spans="2:16" s="90" customFormat="1" ht="18.75" customHeight="1" x14ac:dyDescent="0.2">
      <c r="C75" s="188">
        <v>502</v>
      </c>
      <c r="D75" s="162" t="str">
        <f>'Hent Data'!A99</f>
        <v>Teknik og miljø</v>
      </c>
      <c r="E75" s="162"/>
      <c r="F75" s="193">
        <f>'Hent Data'!T99</f>
        <v>218710</v>
      </c>
      <c r="G75" s="193">
        <f>'Hent Data'!U99</f>
        <v>417033</v>
      </c>
      <c r="H75" s="193">
        <f>'Hent Data'!V99</f>
        <v>299880.26</v>
      </c>
      <c r="I75" s="193">
        <f t="shared" si="24"/>
        <v>117152.73999999999</v>
      </c>
      <c r="J75" s="176">
        <f t="shared" si="25"/>
        <v>137.11319098349412</v>
      </c>
      <c r="K75" s="194">
        <v>0</v>
      </c>
      <c r="L75" s="175">
        <v>0</v>
      </c>
      <c r="M75" s="175">
        <f>'Hent Data'!W99</f>
        <v>0</v>
      </c>
      <c r="N75" s="195"/>
      <c r="O75" s="129"/>
    </row>
    <row r="76" spans="2:16" s="90" customFormat="1" ht="18.75" customHeight="1" x14ac:dyDescent="0.2">
      <c r="C76" s="188">
        <v>101</v>
      </c>
      <c r="D76" s="162" t="str">
        <f>'Hent Data'!A100</f>
        <v>Direktionen</v>
      </c>
      <c r="E76" s="162"/>
      <c r="F76" s="193">
        <f>'Hent Data'!T100</f>
        <v>515660</v>
      </c>
      <c r="G76" s="193">
        <f>'Hent Data'!U100</f>
        <v>514268</v>
      </c>
      <c r="H76" s="193">
        <f>'Hent Data'!V100</f>
        <v>402937.46</v>
      </c>
      <c r="I76" s="193">
        <f t="shared" si="24"/>
        <v>111330.53999999998</v>
      </c>
      <c r="J76" s="176">
        <f t="shared" si="25"/>
        <v>78.140142729705616</v>
      </c>
      <c r="K76" s="194">
        <v>0</v>
      </c>
      <c r="L76" s="175">
        <v>0</v>
      </c>
      <c r="M76" s="175">
        <f>'Hent Data'!W100</f>
        <v>0</v>
      </c>
      <c r="N76" s="195"/>
      <c r="O76" s="129"/>
    </row>
    <row r="77" spans="2:16" s="90" customFormat="1" ht="18.75" customHeight="1" x14ac:dyDescent="0.2">
      <c r="C77" s="220"/>
      <c r="D77" s="221" t="str">
        <f>'Hent Data'!A103</f>
        <v>Dagplejen</v>
      </c>
      <c r="E77" s="222"/>
      <c r="F77" s="228">
        <f>SUM(F78:F80)</f>
        <v>55544430</v>
      </c>
      <c r="G77" s="228">
        <f t="shared" ref="G77:H77" si="27">SUM(G78:G80)</f>
        <v>55995636</v>
      </c>
      <c r="H77" s="228">
        <f t="shared" si="27"/>
        <v>41925041.050000004</v>
      </c>
      <c r="I77" s="228">
        <f t="shared" ref="I77:I80" si="28">G77-H77</f>
        <v>14070594.949999996</v>
      </c>
      <c r="J77" s="229">
        <f t="shared" ref="J77:J80" si="29">H77/F77*100</f>
        <v>75.480189552759853</v>
      </c>
      <c r="K77" s="230">
        <f>SUM(K78:K80)</f>
        <v>872547</v>
      </c>
      <c r="L77" s="230">
        <f t="shared" ref="L77:M77" si="30">SUM(L78:L80)</f>
        <v>700000</v>
      </c>
      <c r="M77" s="230">
        <f t="shared" si="30"/>
        <v>242453</v>
      </c>
      <c r="N77" s="227"/>
      <c r="O77" s="129"/>
    </row>
    <row r="78" spans="2:16" s="90" customFormat="1" ht="54.75" customHeight="1" x14ac:dyDescent="0.2">
      <c r="C78" s="220">
        <v>109</v>
      </c>
      <c r="D78" s="222" t="str">
        <f>'Hent Data'!A104</f>
        <v>Dagtilbudsafd.</v>
      </c>
      <c r="E78" s="222"/>
      <c r="F78" s="223">
        <f>'Hent Data'!T104</f>
        <v>-16418360</v>
      </c>
      <c r="G78" s="223">
        <f>'Hent Data'!U104</f>
        <v>-15112896</v>
      </c>
      <c r="H78" s="223">
        <f>'Hent Data'!V104</f>
        <v>-11061989.66</v>
      </c>
      <c r="I78" s="223">
        <f t="shared" si="28"/>
        <v>-4050906.34</v>
      </c>
      <c r="J78" s="224">
        <f t="shared" si="29"/>
        <v>67.375728513688344</v>
      </c>
      <c r="K78" s="225">
        <f>L78-M78+415000</f>
        <v>496000</v>
      </c>
      <c r="L78" s="226">
        <v>-200000</v>
      </c>
      <c r="M78" s="226">
        <f>'Hent Data'!W104</f>
        <v>-281000</v>
      </c>
      <c r="N78" s="227" t="s">
        <v>412</v>
      </c>
      <c r="O78" s="129"/>
    </row>
    <row r="79" spans="2:16" s="90" customFormat="1" ht="28.5" customHeight="1" x14ac:dyDescent="0.2">
      <c r="C79" s="220">
        <v>201</v>
      </c>
      <c r="D79" s="222" t="str">
        <f>'Hent Data'!A105</f>
        <v>Dagplejen</v>
      </c>
      <c r="E79" s="222"/>
      <c r="F79" s="223">
        <f>'Hent Data'!T105</f>
        <v>71888710</v>
      </c>
      <c r="G79" s="223">
        <f>'Hent Data'!U105</f>
        <v>71094989</v>
      </c>
      <c r="H79" s="223">
        <f>'Hent Data'!V105</f>
        <v>52977767.189999998</v>
      </c>
      <c r="I79" s="223">
        <f t="shared" si="28"/>
        <v>18117221.810000002</v>
      </c>
      <c r="J79" s="224">
        <f t="shared" si="29"/>
        <v>73.694140832406092</v>
      </c>
      <c r="K79" s="225">
        <f>L79-M79</f>
        <v>376547</v>
      </c>
      <c r="L79" s="226">
        <v>900000</v>
      </c>
      <c r="M79" s="226">
        <f>'Hent Data'!W105</f>
        <v>523453</v>
      </c>
      <c r="N79" s="227" t="s">
        <v>411</v>
      </c>
      <c r="O79" s="129"/>
    </row>
    <row r="80" spans="2:16" s="90" customFormat="1" ht="18.75" customHeight="1" x14ac:dyDescent="0.2">
      <c r="C80" s="220">
        <v>502</v>
      </c>
      <c r="D80" s="222" t="str">
        <f>'Hent Data'!A106</f>
        <v>Teknik og miljø</v>
      </c>
      <c r="E80" s="222"/>
      <c r="F80" s="223">
        <f>'Hent Data'!T106</f>
        <v>74080</v>
      </c>
      <c r="G80" s="223">
        <f>'Hent Data'!U106</f>
        <v>13543</v>
      </c>
      <c r="H80" s="223">
        <f>'Hent Data'!V106</f>
        <v>9263.52</v>
      </c>
      <c r="I80" s="223">
        <f t="shared" si="28"/>
        <v>4279.4799999999996</v>
      </c>
      <c r="J80" s="224">
        <f t="shared" si="29"/>
        <v>12.50475161987041</v>
      </c>
      <c r="K80" s="225">
        <f>L80-M80</f>
        <v>0</v>
      </c>
      <c r="L80" s="226">
        <v>0</v>
      </c>
      <c r="M80" s="226">
        <f>'Hent Data'!W106</f>
        <v>0</v>
      </c>
      <c r="N80" s="227"/>
      <c r="O80" s="129"/>
    </row>
    <row r="81" spans="3:15" s="90" customFormat="1" ht="18.75" customHeight="1" x14ac:dyDescent="0.2">
      <c r="C81" s="153"/>
      <c r="D81" s="196" t="str">
        <f>'Hent Data'!A107</f>
        <v>Dagtilbud</v>
      </c>
      <c r="E81" s="196"/>
      <c r="F81" s="197">
        <f>SUM(F82:F106)</f>
        <v>131779660</v>
      </c>
      <c r="G81" s="197">
        <f>SUM(G82:G106)</f>
        <v>137730194</v>
      </c>
      <c r="H81" s="197">
        <f>SUM(H82:H106)</f>
        <v>105069870.17000002</v>
      </c>
      <c r="I81" s="197">
        <f>SUM(I82:I106)</f>
        <v>32660323.829999994</v>
      </c>
      <c r="J81" s="198">
        <f>H81/F81*100</f>
        <v>79.731477657477654</v>
      </c>
      <c r="K81" s="197">
        <f>SUM(K82:K106)</f>
        <v>-3180658</v>
      </c>
      <c r="L81" s="197">
        <f>SUM(L82:L106)</f>
        <v>1555445</v>
      </c>
      <c r="M81" s="197">
        <f>SUM(M82:M106)</f>
        <v>3786103</v>
      </c>
      <c r="N81" s="199"/>
      <c r="O81" s="129"/>
    </row>
    <row r="82" spans="3:15" s="90" customFormat="1" ht="18.75" customHeight="1" x14ac:dyDescent="0.2">
      <c r="C82" s="153">
        <v>101</v>
      </c>
      <c r="D82" s="161" t="str">
        <f>'Hent Data'!A108</f>
        <v xml:space="preserve">Direktionen - fælles konto </v>
      </c>
      <c r="E82" s="161"/>
      <c r="F82" s="200">
        <f>'Hent Data'!T108</f>
        <v>185440</v>
      </c>
      <c r="G82" s="200">
        <f>'Hent Data'!U108</f>
        <v>184420</v>
      </c>
      <c r="H82" s="200">
        <f>'Hent Data'!V108</f>
        <v>25878</v>
      </c>
      <c r="I82" s="200">
        <f t="shared" ref="I82:I108" si="31">G82-H82</f>
        <v>158542</v>
      </c>
      <c r="J82" s="178">
        <f t="shared" ref="J82:J108" si="32">H82/F82*100</f>
        <v>13.954918032786887</v>
      </c>
      <c r="K82" s="201">
        <v>0</v>
      </c>
      <c r="L82" s="177">
        <v>0</v>
      </c>
      <c r="M82" s="177">
        <f>'Hent Data'!W108</f>
        <v>0</v>
      </c>
      <c r="N82" s="202" t="s">
        <v>351</v>
      </c>
      <c r="O82" s="129"/>
    </row>
    <row r="83" spans="3:15" s="90" customFormat="1" ht="23.25" customHeight="1" x14ac:dyDescent="0.2">
      <c r="C83" s="153">
        <v>104</v>
      </c>
      <c r="D83" s="161" t="str">
        <f>'Hent Data'!A109</f>
        <v>Personaleafd.</v>
      </c>
      <c r="E83" s="161"/>
      <c r="F83" s="200">
        <f>'Hent Data'!T109</f>
        <v>1293960</v>
      </c>
      <c r="G83" s="200">
        <f>'Hent Data'!U109</f>
        <v>1017423</v>
      </c>
      <c r="H83" s="200">
        <f>'Hent Data'!V109</f>
        <v>1579209.66</v>
      </c>
      <c r="I83" s="200">
        <f t="shared" si="31"/>
        <v>-561786.65999999992</v>
      </c>
      <c r="J83" s="178">
        <f t="shared" si="32"/>
        <v>122.04470462765464</v>
      </c>
      <c r="K83" s="201">
        <f>L83-M83</f>
        <v>73035</v>
      </c>
      <c r="L83" s="177">
        <v>-200000</v>
      </c>
      <c r="M83" s="177">
        <f>'Hent Data'!W109</f>
        <v>-273035</v>
      </c>
      <c r="N83" s="212" t="s">
        <v>410</v>
      </c>
      <c r="O83" s="129"/>
    </row>
    <row r="84" spans="3:15" s="90" customFormat="1" ht="67.5" customHeight="1" x14ac:dyDescent="0.2">
      <c r="C84" s="153">
        <v>109</v>
      </c>
      <c r="D84" s="161" t="str">
        <f>'Hent Data'!A110</f>
        <v>Dagtilbudsafd.</v>
      </c>
      <c r="E84" s="161"/>
      <c r="F84" s="200">
        <f>'Hent Data'!T110</f>
        <v>17937730</v>
      </c>
      <c r="G84" s="200">
        <f>'Hent Data'!U110</f>
        <v>10223766</v>
      </c>
      <c r="H84" s="200">
        <f>'Hent Data'!V110</f>
        <v>9183073.1899999995</v>
      </c>
      <c r="I84" s="200">
        <f t="shared" si="31"/>
        <v>1040692.8100000005</v>
      </c>
      <c r="J84" s="178">
        <f t="shared" si="32"/>
        <v>51.194176687908666</v>
      </c>
      <c r="K84" s="201">
        <f>L84-M84-950000</f>
        <v>-2512342</v>
      </c>
      <c r="L84" s="177">
        <f>-500000+250000-400000</f>
        <v>-650000</v>
      </c>
      <c r="M84" s="177">
        <f>'Hent Data'!W110</f>
        <v>912342</v>
      </c>
      <c r="N84" s="202" t="s">
        <v>413</v>
      </c>
      <c r="O84" s="129"/>
    </row>
    <row r="85" spans="3:15" s="90" customFormat="1" ht="18.75" customHeight="1" x14ac:dyDescent="0.2">
      <c r="C85" s="153">
        <v>210</v>
      </c>
      <c r="D85" s="161" t="str">
        <f>'Hent Data'!A111</f>
        <v>Regnbuen og Trinbrættet</v>
      </c>
      <c r="E85" s="161"/>
      <c r="F85" s="200">
        <f>'Hent Data'!T111</f>
        <v>1891590</v>
      </c>
      <c r="G85" s="200">
        <f>'Hent Data'!U111</f>
        <v>4714095</v>
      </c>
      <c r="H85" s="200">
        <f>'Hent Data'!V111</f>
        <v>3269659.13</v>
      </c>
      <c r="I85" s="200">
        <f t="shared" si="31"/>
        <v>1444435.87</v>
      </c>
      <c r="J85" s="178">
        <f t="shared" si="32"/>
        <v>172.85242203648781</v>
      </c>
      <c r="K85" s="201">
        <f t="shared" ref="K85:K90" si="33">L85-M85</f>
        <v>28149</v>
      </c>
      <c r="L85" s="177">
        <v>50000</v>
      </c>
      <c r="M85" s="177">
        <f>'Hent Data'!W111</f>
        <v>21851</v>
      </c>
      <c r="N85" s="202" t="s">
        <v>352</v>
      </c>
      <c r="O85" s="129"/>
    </row>
    <row r="86" spans="3:15" s="90" customFormat="1" ht="18.75" customHeight="1" x14ac:dyDescent="0.2">
      <c r="C86" s="153">
        <v>217</v>
      </c>
      <c r="D86" s="161" t="str">
        <f>'Hent Data'!A112</f>
        <v>Oksbøl Bhv.</v>
      </c>
      <c r="E86" s="161"/>
      <c r="F86" s="200">
        <f>'Hent Data'!T112</f>
        <v>2383530</v>
      </c>
      <c r="G86" s="200">
        <f>'Hent Data'!U112</f>
        <v>2923612</v>
      </c>
      <c r="H86" s="200">
        <f>'Hent Data'!V112</f>
        <v>2082988.45</v>
      </c>
      <c r="I86" s="200">
        <f t="shared" si="31"/>
        <v>840623.55</v>
      </c>
      <c r="J86" s="178">
        <f t="shared" si="32"/>
        <v>87.390905505699521</v>
      </c>
      <c r="K86" s="201">
        <f t="shared" si="33"/>
        <v>104488</v>
      </c>
      <c r="L86" s="177">
        <v>100000</v>
      </c>
      <c r="M86" s="177">
        <f>'Hent Data'!W112</f>
        <v>-4488</v>
      </c>
      <c r="N86" s="212" t="s">
        <v>356</v>
      </c>
      <c r="O86" s="129"/>
    </row>
    <row r="87" spans="3:15" s="90" customFormat="1" ht="18.75" customHeight="1" x14ac:dyDescent="0.2">
      <c r="C87" s="153">
        <v>222</v>
      </c>
      <c r="D87" s="161" t="str">
        <f>'Hent Data'!A113</f>
        <v>Tistrup Bhv.</v>
      </c>
      <c r="E87" s="161"/>
      <c r="F87" s="200">
        <f>'Hent Data'!T113</f>
        <v>4472400</v>
      </c>
      <c r="G87" s="200">
        <f>'Hent Data'!U113</f>
        <v>5526904</v>
      </c>
      <c r="H87" s="200">
        <f>'Hent Data'!V113</f>
        <v>4020702.43</v>
      </c>
      <c r="I87" s="200">
        <f t="shared" si="31"/>
        <v>1506201.5699999998</v>
      </c>
      <c r="J87" s="178">
        <f t="shared" si="32"/>
        <v>89.900331589303278</v>
      </c>
      <c r="K87" s="201">
        <f t="shared" si="33"/>
        <v>18155</v>
      </c>
      <c r="L87" s="177">
        <v>50000</v>
      </c>
      <c r="M87" s="177">
        <f>'Hent Data'!W113</f>
        <v>31845</v>
      </c>
      <c r="N87" s="202" t="s">
        <v>383</v>
      </c>
      <c r="O87" s="129"/>
    </row>
    <row r="88" spans="3:15" s="90" customFormat="1" ht="18.75" customHeight="1" x14ac:dyDescent="0.2">
      <c r="C88" s="153">
        <v>224</v>
      </c>
      <c r="D88" s="161" t="str">
        <f>'Hent Data'!A114</f>
        <v>Højgårdsparken</v>
      </c>
      <c r="E88" s="161"/>
      <c r="F88" s="200">
        <f>'Hent Data'!T114</f>
        <v>6030430</v>
      </c>
      <c r="G88" s="200">
        <f>'Hent Data'!U114</f>
        <v>6073886</v>
      </c>
      <c r="H88" s="200">
        <f>'Hent Data'!V114</f>
        <v>4677632.5</v>
      </c>
      <c r="I88" s="200">
        <f t="shared" si="31"/>
        <v>1396253.5</v>
      </c>
      <c r="J88" s="178">
        <f t="shared" si="32"/>
        <v>77.567146953036513</v>
      </c>
      <c r="K88" s="201">
        <f t="shared" si="33"/>
        <v>-85576</v>
      </c>
      <c r="L88" s="177">
        <v>-100000</v>
      </c>
      <c r="M88" s="177">
        <f>'Hent Data'!W114</f>
        <v>-14424</v>
      </c>
      <c r="N88" s="212" t="s">
        <v>354</v>
      </c>
      <c r="O88" s="129"/>
    </row>
    <row r="89" spans="3:15" s="90" customFormat="1" ht="18.75" customHeight="1" x14ac:dyDescent="0.2">
      <c r="C89" s="153">
        <v>228</v>
      </c>
      <c r="D89" s="161" t="str">
        <f>'Hent Data'!A115</f>
        <v>Søndermarken</v>
      </c>
      <c r="E89" s="161"/>
      <c r="F89" s="200">
        <f>'Hent Data'!T115</f>
        <v>8641140</v>
      </c>
      <c r="G89" s="200">
        <f>'Hent Data'!U115</f>
        <v>9477388</v>
      </c>
      <c r="H89" s="200">
        <f>'Hent Data'!V115</f>
        <v>7044188.1399999997</v>
      </c>
      <c r="I89" s="200">
        <f t="shared" si="31"/>
        <v>2433199.8600000003</v>
      </c>
      <c r="J89" s="178">
        <f t="shared" si="32"/>
        <v>81.519199318608415</v>
      </c>
      <c r="K89" s="201">
        <f t="shared" si="33"/>
        <v>221955</v>
      </c>
      <c r="L89" s="177">
        <v>200000</v>
      </c>
      <c r="M89" s="177">
        <f>'Hent Data'!W115</f>
        <v>-21955</v>
      </c>
      <c r="N89" s="212" t="s">
        <v>359</v>
      </c>
      <c r="O89" s="129"/>
    </row>
    <row r="90" spans="3:15" s="90" customFormat="1" ht="18.75" customHeight="1" x14ac:dyDescent="0.2">
      <c r="C90" s="153">
        <v>240</v>
      </c>
      <c r="D90" s="161" t="str">
        <f>'Hent Data'!A116</f>
        <v>Varde Vest</v>
      </c>
      <c r="E90" s="161"/>
      <c r="F90" s="200">
        <f>'Hent Data'!T116</f>
        <v>14109390</v>
      </c>
      <c r="G90" s="200">
        <f>'Hent Data'!U116</f>
        <v>9922783</v>
      </c>
      <c r="H90" s="200">
        <f>'Hent Data'!V116</f>
        <v>9773054.5500000007</v>
      </c>
      <c r="I90" s="200">
        <f t="shared" si="31"/>
        <v>149728.44999999925</v>
      </c>
      <c r="J90" s="178">
        <f t="shared" si="32"/>
        <v>69.266315198601788</v>
      </c>
      <c r="K90" s="201">
        <f t="shared" si="33"/>
        <v>-505991</v>
      </c>
      <c r="L90" s="177">
        <v>0</v>
      </c>
      <c r="M90" s="177">
        <f>'Hent Data'!W116</f>
        <v>505991</v>
      </c>
      <c r="N90" s="235" t="s">
        <v>421</v>
      </c>
      <c r="O90" s="129"/>
    </row>
    <row r="91" spans="3:15" s="90" customFormat="1" ht="18.75" customHeight="1" x14ac:dyDescent="0.2">
      <c r="C91" s="153">
        <v>241</v>
      </c>
      <c r="D91" s="161" t="str">
        <f>'Hent Data'!A117</f>
        <v>Firkløveret</v>
      </c>
      <c r="E91" s="161"/>
      <c r="F91" s="200">
        <f>'Hent Data'!T117</f>
        <v>12116110</v>
      </c>
      <c r="G91" s="200">
        <f>'Hent Data'!U117</f>
        <v>8158512</v>
      </c>
      <c r="H91" s="200">
        <f>'Hent Data'!V117</f>
        <v>7896229.46</v>
      </c>
      <c r="I91" s="200">
        <f t="shared" si="31"/>
        <v>262282.54000000004</v>
      </c>
      <c r="J91" s="178">
        <f t="shared" si="32"/>
        <v>65.171325285095634</v>
      </c>
      <c r="K91" s="201">
        <f t="shared" ref="K91:K100" si="34">L91-M91</f>
        <v>-515313</v>
      </c>
      <c r="L91" s="177">
        <v>0</v>
      </c>
      <c r="M91" s="177">
        <f>'Hent Data'!W117</f>
        <v>515313</v>
      </c>
      <c r="N91" s="236"/>
      <c r="O91" s="129"/>
    </row>
    <row r="92" spans="3:15" s="90" customFormat="1" ht="18.75" customHeight="1" x14ac:dyDescent="0.2">
      <c r="C92" s="153">
        <v>242</v>
      </c>
      <c r="D92" s="161" t="str">
        <f>'Hent Data'!A118</f>
        <v>Børneuniverset</v>
      </c>
      <c r="E92" s="161"/>
      <c r="F92" s="200">
        <f>'Hent Data'!T118</f>
        <v>9501140</v>
      </c>
      <c r="G92" s="200">
        <f>'Hent Data'!U118</f>
        <v>6642290</v>
      </c>
      <c r="H92" s="200">
        <f>'Hent Data'!V118</f>
        <v>6121976.8499999996</v>
      </c>
      <c r="I92" s="200">
        <f t="shared" si="31"/>
        <v>520313.15000000037</v>
      </c>
      <c r="J92" s="178">
        <f t="shared" si="32"/>
        <v>64.43412948340935</v>
      </c>
      <c r="K92" s="201">
        <f t="shared" si="34"/>
        <v>-370071</v>
      </c>
      <c r="L92" s="177">
        <v>0</v>
      </c>
      <c r="M92" s="177">
        <f>'Hent Data'!W118</f>
        <v>370071</v>
      </c>
      <c r="N92" s="236"/>
      <c r="O92" s="129"/>
    </row>
    <row r="93" spans="3:15" s="90" customFormat="1" ht="18.75" customHeight="1" x14ac:dyDescent="0.2">
      <c r="C93" s="153">
        <v>243</v>
      </c>
      <c r="D93" s="161" t="str">
        <f>'Hent Data'!A119</f>
        <v>Blåbjergegnens Dagtilbud</v>
      </c>
      <c r="E93" s="161"/>
      <c r="F93" s="200">
        <f>'Hent Data'!T119</f>
        <v>10253800</v>
      </c>
      <c r="G93" s="200">
        <f>'Hent Data'!U119</f>
        <v>6530477</v>
      </c>
      <c r="H93" s="200">
        <f>'Hent Data'!V119</f>
        <v>6292491.4900000002</v>
      </c>
      <c r="I93" s="200">
        <f t="shared" si="31"/>
        <v>237985.50999999978</v>
      </c>
      <c r="J93" s="178">
        <f t="shared" si="32"/>
        <v>61.367410033353487</v>
      </c>
      <c r="K93" s="201">
        <f t="shared" si="34"/>
        <v>-114964</v>
      </c>
      <c r="L93" s="177">
        <v>0</v>
      </c>
      <c r="M93" s="177">
        <f>'Hent Data'!W119</f>
        <v>114964</v>
      </c>
      <c r="N93" s="236"/>
      <c r="O93" s="129"/>
    </row>
    <row r="94" spans="3:15" s="90" customFormat="1" ht="18.75" customHeight="1" x14ac:dyDescent="0.2">
      <c r="C94" s="153">
        <v>244</v>
      </c>
      <c r="D94" s="161" t="str">
        <f>'Hent Data'!A120</f>
        <v>Skovmusen</v>
      </c>
      <c r="E94" s="161"/>
      <c r="F94" s="200">
        <f>'Hent Data'!T120</f>
        <v>6362510</v>
      </c>
      <c r="G94" s="200">
        <f>'Hent Data'!U120</f>
        <v>4418564</v>
      </c>
      <c r="H94" s="200">
        <f>'Hent Data'!V120</f>
        <v>4164202.13</v>
      </c>
      <c r="I94" s="200">
        <f t="shared" si="31"/>
        <v>254361.87000000011</v>
      </c>
      <c r="J94" s="178">
        <f t="shared" si="32"/>
        <v>65.449046524091898</v>
      </c>
      <c r="K94" s="201">
        <f t="shared" si="34"/>
        <v>-430343</v>
      </c>
      <c r="L94" s="177">
        <v>0</v>
      </c>
      <c r="M94" s="177">
        <f>'Hent Data'!W120</f>
        <v>430343</v>
      </c>
      <c r="N94" s="236"/>
      <c r="O94" s="129"/>
    </row>
    <row r="95" spans="3:15" s="90" customFormat="1" ht="18.75" customHeight="1" x14ac:dyDescent="0.2">
      <c r="C95" s="153">
        <v>245</v>
      </c>
      <c r="D95" s="161" t="str">
        <f>'Hent Data'!A121</f>
        <v>Skovbrynet</v>
      </c>
      <c r="E95" s="161"/>
      <c r="F95" s="200">
        <f>'Hent Data'!T121</f>
        <v>7740490</v>
      </c>
      <c r="G95" s="200">
        <f>'Hent Data'!U121</f>
        <v>5551354</v>
      </c>
      <c r="H95" s="200">
        <f>'Hent Data'!V121</f>
        <v>5231551.1100000003</v>
      </c>
      <c r="I95" s="200">
        <f t="shared" si="31"/>
        <v>319802.88999999966</v>
      </c>
      <c r="J95" s="178">
        <f t="shared" si="32"/>
        <v>67.586820860178108</v>
      </c>
      <c r="K95" s="201">
        <f t="shared" si="34"/>
        <v>-105171</v>
      </c>
      <c r="L95" s="177">
        <v>0</v>
      </c>
      <c r="M95" s="177">
        <f>'Hent Data'!W121</f>
        <v>105171</v>
      </c>
      <c r="N95" s="236"/>
      <c r="O95" s="129"/>
    </row>
    <row r="96" spans="3:15" s="90" customFormat="1" ht="18.75" customHeight="1" x14ac:dyDescent="0.2">
      <c r="C96" s="153">
        <v>246</v>
      </c>
      <c r="D96" s="161" t="str">
        <f>'Hent Data'!A122</f>
        <v>Institution Øst</v>
      </c>
      <c r="E96" s="161"/>
      <c r="F96" s="200">
        <f>'Hent Data'!T122</f>
        <v>11059350</v>
      </c>
      <c r="G96" s="200">
        <f>'Hent Data'!U122</f>
        <v>7390367</v>
      </c>
      <c r="H96" s="200">
        <f>'Hent Data'!V122</f>
        <v>7457288.2400000002</v>
      </c>
      <c r="I96" s="200">
        <f t="shared" si="31"/>
        <v>-66921.240000000224</v>
      </c>
      <c r="J96" s="178">
        <f t="shared" si="32"/>
        <v>67.429715489608341</v>
      </c>
      <c r="K96" s="201">
        <f t="shared" si="34"/>
        <v>-265421</v>
      </c>
      <c r="L96" s="177">
        <v>0</v>
      </c>
      <c r="M96" s="177">
        <f>'Hent Data'!W122</f>
        <v>265421</v>
      </c>
      <c r="N96" s="236"/>
      <c r="O96" s="129"/>
    </row>
    <row r="97" spans="3:15" s="90" customFormat="1" ht="18.75" customHeight="1" x14ac:dyDescent="0.2">
      <c r="C97" s="153">
        <v>247</v>
      </c>
      <c r="D97" s="161" t="str">
        <f>'Hent Data'!A123</f>
        <v>Nord-Øst</v>
      </c>
      <c r="E97" s="161"/>
      <c r="F97" s="200">
        <f>'Hent Data'!T123</f>
        <v>12430610</v>
      </c>
      <c r="G97" s="200">
        <f>'Hent Data'!U123</f>
        <v>7451529</v>
      </c>
      <c r="H97" s="200">
        <f>'Hent Data'!V123</f>
        <v>7259047.9000000004</v>
      </c>
      <c r="I97" s="200">
        <f t="shared" si="31"/>
        <v>192481.09999999963</v>
      </c>
      <c r="J97" s="178">
        <f t="shared" si="32"/>
        <v>58.39655415140529</v>
      </c>
      <c r="K97" s="201">
        <f t="shared" si="34"/>
        <v>-283868</v>
      </c>
      <c r="L97" s="177">
        <v>0</v>
      </c>
      <c r="M97" s="177">
        <f>'Hent Data'!W123</f>
        <v>283868</v>
      </c>
      <c r="N97" s="237"/>
      <c r="O97" s="129"/>
    </row>
    <row r="98" spans="3:15" s="90" customFormat="1" ht="24.75" customHeight="1" x14ac:dyDescent="0.2">
      <c r="C98" s="153">
        <v>250</v>
      </c>
      <c r="D98" s="161" t="str">
        <f>'Hent Data'!A124</f>
        <v>Dagtilbuddet Vest</v>
      </c>
      <c r="E98" s="161"/>
      <c r="F98" s="200">
        <f>'Hent Data'!T124</f>
        <v>0</v>
      </c>
      <c r="G98" s="200">
        <f>'Hent Data'!U124</f>
        <v>7668227</v>
      </c>
      <c r="H98" s="200">
        <f>'Hent Data'!V124</f>
        <v>2921416.66</v>
      </c>
      <c r="I98" s="200">
        <f t="shared" si="31"/>
        <v>4746810.34</v>
      </c>
      <c r="J98" s="178" t="e">
        <f t="shared" si="32"/>
        <v>#DIV/0!</v>
      </c>
      <c r="K98" s="201">
        <f t="shared" si="34"/>
        <v>300000</v>
      </c>
      <c r="L98" s="177">
        <v>300000</v>
      </c>
      <c r="M98" s="177">
        <f>'Hent Data'!W124</f>
        <v>0</v>
      </c>
      <c r="N98" s="202" t="s">
        <v>407</v>
      </c>
      <c r="O98" s="129"/>
    </row>
    <row r="99" spans="3:15" s="90" customFormat="1" ht="24.75" customHeight="1" x14ac:dyDescent="0.2">
      <c r="C99" s="153">
        <v>251</v>
      </c>
      <c r="D99" s="161" t="str">
        <f>'Hent Data'!A125</f>
        <v>dagtilbuddet Midt</v>
      </c>
      <c r="E99" s="161"/>
      <c r="F99" s="200">
        <f>'Hent Data'!T125</f>
        <v>0</v>
      </c>
      <c r="G99" s="200">
        <f>'Hent Data'!U125</f>
        <v>14148730</v>
      </c>
      <c r="H99" s="200">
        <f>'Hent Data'!V125</f>
        <v>5531724.7800000003</v>
      </c>
      <c r="I99" s="200">
        <f t="shared" si="31"/>
        <v>8617005.2199999988</v>
      </c>
      <c r="J99" s="178" t="e">
        <f t="shared" si="32"/>
        <v>#DIV/0!</v>
      </c>
      <c r="K99" s="201">
        <f t="shared" si="34"/>
        <v>560000</v>
      </c>
      <c r="L99" s="177">
        <v>560000</v>
      </c>
      <c r="M99" s="177">
        <f>'Hent Data'!W125</f>
        <v>0</v>
      </c>
      <c r="N99" s="202" t="s">
        <v>422</v>
      </c>
      <c r="O99" s="129"/>
    </row>
    <row r="100" spans="3:15" s="90" customFormat="1" ht="18.75" customHeight="1" x14ac:dyDescent="0.2">
      <c r="C100" s="153">
        <v>252</v>
      </c>
      <c r="D100" s="161" t="str">
        <f>'Hent Data'!A126</f>
        <v>Dagtilbuddet Øst</v>
      </c>
      <c r="E100" s="161"/>
      <c r="F100" s="200">
        <f>'Hent Data'!T126</f>
        <v>0</v>
      </c>
      <c r="G100" s="200">
        <f>'Hent Data'!U126</f>
        <v>10885869</v>
      </c>
      <c r="H100" s="200">
        <f>'Hent Data'!V126</f>
        <v>3933065.43</v>
      </c>
      <c r="I100" s="200">
        <f t="shared" si="31"/>
        <v>6952803.5700000003</v>
      </c>
      <c r="J100" s="178" t="e">
        <f>H100/F100*100</f>
        <v>#DIV/0!</v>
      </c>
      <c r="K100" s="201">
        <f t="shared" si="34"/>
        <v>800000</v>
      </c>
      <c r="L100" s="177">
        <v>800000</v>
      </c>
      <c r="M100" s="177">
        <f>'Hent Data'!W126</f>
        <v>0</v>
      </c>
      <c r="N100" s="212" t="s">
        <v>423</v>
      </c>
      <c r="O100" s="129"/>
    </row>
    <row r="101" spans="3:15" s="90" customFormat="1" ht="28.5" customHeight="1" x14ac:dyDescent="0.2">
      <c r="C101" s="153">
        <v>304</v>
      </c>
      <c r="D101" s="161" t="str">
        <f>'Hent Data'!A127</f>
        <v>Billum</v>
      </c>
      <c r="E101" s="161"/>
      <c r="F101" s="200">
        <f>'Hent Data'!T127</f>
        <v>2215340</v>
      </c>
      <c r="G101" s="200">
        <f>'Hent Data'!U127</f>
        <v>1534168</v>
      </c>
      <c r="H101" s="200">
        <f>'Hent Data'!V127</f>
        <v>1422018.55</v>
      </c>
      <c r="I101" s="200">
        <f t="shared" si="31"/>
        <v>112149.44999999995</v>
      </c>
      <c r="J101" s="178">
        <f t="shared" si="32"/>
        <v>64.189630034215966</v>
      </c>
      <c r="K101" s="201">
        <f>L101-M101</f>
        <v>-154136</v>
      </c>
      <c r="L101" s="177">
        <v>100000</v>
      </c>
      <c r="M101" s="177">
        <f>'Hent Data'!W127</f>
        <v>254136</v>
      </c>
      <c r="N101" s="202" t="s">
        <v>409</v>
      </c>
      <c r="O101" s="129"/>
    </row>
    <row r="102" spans="3:15" s="90" customFormat="1" ht="18.75" customHeight="1" x14ac:dyDescent="0.2">
      <c r="C102" s="153">
        <v>311</v>
      </c>
      <c r="D102" s="161" t="str">
        <f>'Hent Data'!A128</f>
        <v>Lundparken</v>
      </c>
      <c r="E102" s="161"/>
      <c r="F102" s="200">
        <f>'Hent Data'!T128</f>
        <v>0</v>
      </c>
      <c r="G102" s="200">
        <f>'Hent Data'!U128</f>
        <v>944742</v>
      </c>
      <c r="H102" s="200">
        <f>'Hent Data'!V128</f>
        <v>424372.95</v>
      </c>
      <c r="I102" s="200">
        <f t="shared" si="31"/>
        <v>520369.05</v>
      </c>
      <c r="J102" s="178" t="e">
        <f t="shared" si="32"/>
        <v>#DIV/0!</v>
      </c>
      <c r="K102" s="201">
        <f>L102-M102</f>
        <v>240445</v>
      </c>
      <c r="L102" s="177">
        <v>240445</v>
      </c>
      <c r="M102" s="177">
        <f>'Hent Data'!W128</f>
        <v>0</v>
      </c>
      <c r="N102" s="202" t="s">
        <v>399</v>
      </c>
      <c r="O102" s="129"/>
    </row>
    <row r="103" spans="3:15" s="90" customFormat="1" ht="18.75" customHeight="1" x14ac:dyDescent="0.2">
      <c r="C103" s="153">
        <v>319</v>
      </c>
      <c r="D103" s="161" t="str">
        <f>'Hent Data'!A129</f>
        <v>Starup bhv.</v>
      </c>
      <c r="E103" s="161"/>
      <c r="F103" s="200">
        <f>'Hent Data'!T129</f>
        <v>0</v>
      </c>
      <c r="G103" s="200">
        <f>'Hent Data'!U129</f>
        <v>830933</v>
      </c>
      <c r="H103" s="200">
        <f>'Hent Data'!V129</f>
        <v>334843.12</v>
      </c>
      <c r="I103" s="200">
        <f t="shared" si="31"/>
        <v>496089.88</v>
      </c>
      <c r="J103" s="178" t="e">
        <f t="shared" si="32"/>
        <v>#DIV/0!</v>
      </c>
      <c r="K103" s="201">
        <f>L103-M103</f>
        <v>25000</v>
      </c>
      <c r="L103" s="177">
        <v>25000</v>
      </c>
      <c r="M103" s="177">
        <f>'Hent Data'!W129</f>
        <v>0</v>
      </c>
      <c r="N103" s="202"/>
      <c r="O103" s="129"/>
    </row>
    <row r="104" spans="3:15" s="90" customFormat="1" ht="18.75" customHeight="1" x14ac:dyDescent="0.2">
      <c r="C104" s="153">
        <v>324</v>
      </c>
      <c r="D104" s="161" t="str">
        <f>'Hent Data'!A130</f>
        <v>Årre bhv.</v>
      </c>
      <c r="E104" s="161"/>
      <c r="F104" s="200">
        <f>'Hent Data'!T130</f>
        <v>0</v>
      </c>
      <c r="G104" s="200">
        <f>'Hent Data'!U130</f>
        <v>1389677</v>
      </c>
      <c r="H104" s="200">
        <f>'Hent Data'!V130</f>
        <v>450037.19</v>
      </c>
      <c r="I104" s="200">
        <f t="shared" si="31"/>
        <v>939639.81</v>
      </c>
      <c r="J104" s="178" t="e">
        <f t="shared" si="32"/>
        <v>#DIV/0!</v>
      </c>
      <c r="K104" s="201">
        <f t="shared" ref="K104:K105" si="35">L104-M104</f>
        <v>80000</v>
      </c>
      <c r="L104" s="177">
        <v>80000</v>
      </c>
      <c r="M104" s="177">
        <f>'Hent Data'!W130</f>
        <v>0</v>
      </c>
      <c r="N104" s="202" t="s">
        <v>381</v>
      </c>
      <c r="O104" s="129"/>
    </row>
    <row r="105" spans="3:15" s="90" customFormat="1" ht="18.75" customHeight="1" x14ac:dyDescent="0.2">
      <c r="C105" s="153">
        <v>327</v>
      </c>
      <c r="D105" s="161" t="str">
        <f>'Hent Data'!A131</f>
        <v>Go´mad til børn</v>
      </c>
      <c r="E105" s="161"/>
      <c r="F105" s="200">
        <f>'Hent Data'!T131</f>
        <v>-486300</v>
      </c>
      <c r="G105" s="200">
        <f>'Hent Data'!U131</f>
        <v>-143506</v>
      </c>
      <c r="H105" s="200">
        <f>'Hent Data'!V131</f>
        <v>187076.26</v>
      </c>
      <c r="I105" s="200">
        <f t="shared" si="31"/>
        <v>-330582.26</v>
      </c>
      <c r="J105" s="178">
        <f t="shared" si="32"/>
        <v>-38.469311124820074</v>
      </c>
      <c r="K105" s="201">
        <f t="shared" si="35"/>
        <v>-288689</v>
      </c>
      <c r="L105" s="177">
        <v>0</v>
      </c>
      <c r="M105" s="177">
        <f>'Hent Data'!W131</f>
        <v>288689</v>
      </c>
      <c r="N105" s="212" t="s">
        <v>373</v>
      </c>
      <c r="O105" s="129"/>
    </row>
    <row r="106" spans="3:15" s="90" customFormat="1" ht="18.75" customHeight="1" x14ac:dyDescent="0.2">
      <c r="C106" s="153">
        <v>502</v>
      </c>
      <c r="D106" s="161" t="str">
        <f>'Hent Data'!A132</f>
        <v>Teknik og miljø</v>
      </c>
      <c r="E106" s="161"/>
      <c r="F106" s="200">
        <f>'Hent Data'!T132</f>
        <v>3641000</v>
      </c>
      <c r="G106" s="200">
        <f>'Hent Data'!U132</f>
        <v>4263984</v>
      </c>
      <c r="H106" s="200">
        <f>'Hent Data'!V132</f>
        <v>3786142</v>
      </c>
      <c r="I106" s="200">
        <f t="shared" si="31"/>
        <v>477842</v>
      </c>
      <c r="J106" s="178">
        <f t="shared" si="32"/>
        <v>103.98632243889041</v>
      </c>
      <c r="K106" s="201">
        <v>0</v>
      </c>
      <c r="L106" s="177">
        <v>0</v>
      </c>
      <c r="M106" s="177">
        <f>'Hent Data'!W132</f>
        <v>0</v>
      </c>
      <c r="N106" s="202"/>
      <c r="O106" s="129"/>
    </row>
    <row r="107" spans="3:15" s="90" customFormat="1" ht="18.75" customHeight="1" x14ac:dyDescent="0.2">
      <c r="C107" s="181"/>
      <c r="D107" s="182" t="str">
        <f>'Hent Data'!A134</f>
        <v>Tilbud til børn og unge med</v>
      </c>
      <c r="E107" s="160"/>
      <c r="F107" s="183">
        <f>SUM(F108:F123)</f>
        <v>131318860</v>
      </c>
      <c r="G107" s="183">
        <f>SUM(G108:G123)</f>
        <v>139536458</v>
      </c>
      <c r="H107" s="183">
        <f>SUM(H108:H123)</f>
        <v>94132280.930000007</v>
      </c>
      <c r="I107" s="183">
        <f t="shared" si="31"/>
        <v>45404177.069999993</v>
      </c>
      <c r="J107" s="184">
        <f t="shared" si="32"/>
        <v>71.682225180754699</v>
      </c>
      <c r="K107" s="183">
        <f>SUM(K108:K123)</f>
        <v>3839717</v>
      </c>
      <c r="L107" s="183">
        <f>SUM(L108:L123)</f>
        <v>12224737</v>
      </c>
      <c r="M107" s="183">
        <f>SUM(M108:M123)</f>
        <v>8384525</v>
      </c>
      <c r="N107" s="187"/>
      <c r="O107" s="129"/>
    </row>
    <row r="108" spans="3:15" s="90" customFormat="1" ht="18.75" customHeight="1" x14ac:dyDescent="0.2">
      <c r="C108" s="181">
        <v>620</v>
      </c>
      <c r="D108" s="208" t="s">
        <v>336</v>
      </c>
      <c r="E108" s="160"/>
      <c r="F108" s="185">
        <f>'Hent Data'!T136</f>
        <v>-3229990</v>
      </c>
      <c r="G108" s="185">
        <f>'Hent Data'!U136</f>
        <v>-3229990</v>
      </c>
      <c r="H108" s="185">
        <f>'Hent Data'!V136</f>
        <v>-2323329</v>
      </c>
      <c r="I108" s="185">
        <f t="shared" si="31"/>
        <v>-906661</v>
      </c>
      <c r="J108" s="180">
        <f t="shared" si="32"/>
        <v>71.929913095706183</v>
      </c>
      <c r="K108" s="186">
        <f>L108-M108</f>
        <v>186068</v>
      </c>
      <c r="L108" s="179">
        <f>+M108+186068</f>
        <v>697569</v>
      </c>
      <c r="M108" s="179">
        <v>511501</v>
      </c>
      <c r="N108" s="238" t="s">
        <v>341</v>
      </c>
      <c r="O108" s="129"/>
    </row>
    <row r="109" spans="3:15" s="90" customFormat="1" ht="18.75" customHeight="1" x14ac:dyDescent="0.2">
      <c r="C109" s="181">
        <v>620</v>
      </c>
      <c r="D109" s="160" t="str">
        <f>'Hent Data'!A137</f>
        <v>Myndighed forebyggende</v>
      </c>
      <c r="E109" s="160"/>
      <c r="F109" s="185">
        <f>'Hent Data'!T137</f>
        <v>50092010</v>
      </c>
      <c r="G109" s="185">
        <f>'Hent Data'!U137</f>
        <v>56419077</v>
      </c>
      <c r="H109" s="185">
        <f>'Hent Data'!V137</f>
        <v>37881531.280000001</v>
      </c>
      <c r="I109" s="185">
        <f t="shared" ref="I109:I123" si="36">G109-H109</f>
        <v>18537545.719999999</v>
      </c>
      <c r="J109" s="180">
        <f t="shared" ref="J109:J123" si="37">H109/F109*100</f>
        <v>75.623899460213323</v>
      </c>
      <c r="K109" s="186">
        <f t="shared" ref="K109:K115" si="38">L109-M109</f>
        <v>-5122572</v>
      </c>
      <c r="L109" s="179">
        <f>-5122572+M109</f>
        <v>-3849490</v>
      </c>
      <c r="M109" s="179">
        <v>1273082</v>
      </c>
      <c r="N109" s="239"/>
      <c r="O109" s="129"/>
    </row>
    <row r="110" spans="3:15" s="90" customFormat="1" ht="18.75" customHeight="1" x14ac:dyDescent="0.2">
      <c r="C110" s="181">
        <v>620</v>
      </c>
      <c r="D110" s="160" t="str">
        <f>'Hent Data'!A138</f>
        <v>Myndighed plejefam.</v>
      </c>
      <c r="E110" s="160"/>
      <c r="F110" s="185">
        <f>'Hent Data'!T138</f>
        <v>42226640</v>
      </c>
      <c r="G110" s="185">
        <f>'Hent Data'!U138</f>
        <v>42124801</v>
      </c>
      <c r="H110" s="185">
        <f>'Hent Data'!V138</f>
        <v>27673999.210000001</v>
      </c>
      <c r="I110" s="185">
        <f t="shared" si="36"/>
        <v>14450801.789999999</v>
      </c>
      <c r="J110" s="180">
        <f t="shared" si="37"/>
        <v>65.536825117982389</v>
      </c>
      <c r="K110" s="186">
        <f t="shared" si="38"/>
        <v>2749261</v>
      </c>
      <c r="L110" s="179">
        <f>+M110+2749261</f>
        <v>3799927</v>
      </c>
      <c r="M110" s="179">
        <v>1050666</v>
      </c>
      <c r="N110" s="239"/>
      <c r="O110" s="129"/>
    </row>
    <row r="111" spans="3:15" s="90" customFormat="1" ht="25.5" customHeight="1" x14ac:dyDescent="0.2">
      <c r="C111" s="181">
        <v>620</v>
      </c>
      <c r="D111" s="160" t="str">
        <f>'Hent Data'!A139</f>
        <v>Myndighed oph., døgn,</v>
      </c>
      <c r="E111" s="160"/>
      <c r="F111" s="185">
        <f>'Hent Data'!T139</f>
        <v>30687360</v>
      </c>
      <c r="G111" s="185">
        <f>'Hent Data'!U139</f>
        <v>30534200</v>
      </c>
      <c r="H111" s="185">
        <f>'Hent Data'!V139</f>
        <v>18974637.289999999</v>
      </c>
      <c r="I111" s="185">
        <f t="shared" si="36"/>
        <v>11559562.710000001</v>
      </c>
      <c r="J111" s="180">
        <f t="shared" si="37"/>
        <v>61.832094028290477</v>
      </c>
      <c r="K111" s="186">
        <f t="shared" si="38"/>
        <v>1395391</v>
      </c>
      <c r="L111" s="179">
        <f>-3153448+4863843+3184996+M111-3500000</f>
        <v>4472438</v>
      </c>
      <c r="M111" s="179">
        <f>2652353+125575+315151-17129+1097</f>
        <v>3077047</v>
      </c>
      <c r="N111" s="239"/>
      <c r="O111" s="129"/>
    </row>
    <row r="112" spans="3:15" s="90" customFormat="1" ht="18.75" customHeight="1" x14ac:dyDescent="0.2">
      <c r="C112" s="181">
        <v>620</v>
      </c>
      <c r="D112" s="160" t="str">
        <f>'Hent Data'!A141</f>
        <v>Krisecentre</v>
      </c>
      <c r="E112" s="160"/>
      <c r="F112" s="185">
        <f>'Hent Data'!T141</f>
        <v>394860</v>
      </c>
      <c r="G112" s="185">
        <f>'Hent Data'!U141</f>
        <v>315517</v>
      </c>
      <c r="H112" s="185">
        <f>'Hent Data'!V141</f>
        <v>-194178</v>
      </c>
      <c r="I112" s="185">
        <f t="shared" si="36"/>
        <v>509695</v>
      </c>
      <c r="J112" s="180">
        <f t="shared" si="37"/>
        <v>-49.176416957909133</v>
      </c>
      <c r="K112" s="186">
        <f t="shared" si="38"/>
        <v>150590</v>
      </c>
      <c r="L112" s="179">
        <f>+M112+150590</f>
        <v>146362</v>
      </c>
      <c r="M112" s="179">
        <v>-4228</v>
      </c>
      <c r="N112" s="239"/>
      <c r="O112" s="129"/>
    </row>
    <row r="113" spans="3:16" s="90" customFormat="1" ht="18.75" customHeight="1" x14ac:dyDescent="0.2">
      <c r="C113" s="181">
        <v>620</v>
      </c>
      <c r="D113" s="160" t="str">
        <f>'Hent Data'!A142</f>
        <v xml:space="preserve">Tabt. Arb., merudgift yd. </v>
      </c>
      <c r="E113" s="160"/>
      <c r="F113" s="185">
        <f>'Hent Data'!T142</f>
        <v>4799050</v>
      </c>
      <c r="G113" s="185">
        <f>'Hent Data'!U142</f>
        <v>4799050</v>
      </c>
      <c r="H113" s="185">
        <f>'Hent Data'!V142</f>
        <v>2210113.5499999998</v>
      </c>
      <c r="I113" s="185">
        <f t="shared" si="36"/>
        <v>2588936.4500000002</v>
      </c>
      <c r="J113" s="180">
        <f t="shared" si="37"/>
        <v>46.053146977005859</v>
      </c>
      <c r="K113" s="186">
        <f t="shared" si="38"/>
        <v>1157890</v>
      </c>
      <c r="L113" s="179">
        <f>+M113+1157890</f>
        <v>1920931</v>
      </c>
      <c r="M113" s="179">
        <v>763041</v>
      </c>
      <c r="N113" s="240"/>
      <c r="O113" s="129"/>
    </row>
    <row r="114" spans="3:16" s="90" customFormat="1" ht="18.75" customHeight="1" x14ac:dyDescent="0.2">
      <c r="C114" s="181">
        <v>620</v>
      </c>
      <c r="D114" s="160" t="str">
        <f>'Hent Data'!A140</f>
        <v>Tippen</v>
      </c>
      <c r="E114" s="160"/>
      <c r="F114" s="185">
        <f>'Hent Data'!T140</f>
        <v>22999380</v>
      </c>
      <c r="G114" s="185">
        <f>'Hent Data'!U140</f>
        <v>20536140</v>
      </c>
      <c r="H114" s="185">
        <f>'Hent Data'!V140</f>
        <v>5696647.9800000004</v>
      </c>
      <c r="I114" s="185">
        <f>G114-H114</f>
        <v>14839492.02</v>
      </c>
      <c r="J114" s="180">
        <f>H114/F114*100</f>
        <v>24.768702373716163</v>
      </c>
      <c r="K114" s="186">
        <f>L114-M114</f>
        <v>2586475</v>
      </c>
      <c r="L114" s="179">
        <v>0</v>
      </c>
      <c r="M114" s="179">
        <f>'Hent Data'!W140</f>
        <v>-2586475</v>
      </c>
      <c r="N114" s="216" t="s">
        <v>367</v>
      </c>
      <c r="O114" s="129"/>
    </row>
    <row r="115" spans="3:16" s="90" customFormat="1" ht="39" customHeight="1" x14ac:dyDescent="0.2">
      <c r="C115" s="181">
        <v>620</v>
      </c>
      <c r="D115" s="160" t="str">
        <f>'Hent Data'!A143</f>
        <v>Familiebehandling</v>
      </c>
      <c r="E115" s="160"/>
      <c r="F115" s="185">
        <f>'Hent Data'!T143</f>
        <v>1664920</v>
      </c>
      <c r="G115" s="185">
        <f>'Hent Data'!U143</f>
        <v>4866202</v>
      </c>
      <c r="H115" s="185">
        <f>'Hent Data'!V143</f>
        <v>3850826.47</v>
      </c>
      <c r="I115" s="185">
        <f t="shared" si="36"/>
        <v>1015375.5299999998</v>
      </c>
      <c r="J115" s="180">
        <f t="shared" si="37"/>
        <v>231.29198219734283</v>
      </c>
      <c r="K115" s="186">
        <f t="shared" si="38"/>
        <v>-19837</v>
      </c>
      <c r="L115" s="179">
        <f>-192000</f>
        <v>-192000</v>
      </c>
      <c r="M115" s="179">
        <f>'Hent Data'!W143</f>
        <v>-172163</v>
      </c>
      <c r="N115" s="187" t="s">
        <v>347</v>
      </c>
      <c r="O115" s="129"/>
    </row>
    <row r="116" spans="3:16" s="90" customFormat="1" ht="60" customHeight="1" x14ac:dyDescent="0.2">
      <c r="C116" s="181">
        <v>620</v>
      </c>
      <c r="D116" s="160" t="str">
        <f>'Hent Data'!A144</f>
        <v>Familieafdeling</v>
      </c>
      <c r="E116" s="160"/>
      <c r="F116" s="185">
        <f>'Hent Data'!T144</f>
        <v>512150</v>
      </c>
      <c r="G116" s="185">
        <f>'Hent Data'!U144</f>
        <v>1663554</v>
      </c>
      <c r="H116" s="185">
        <f>'Hent Data'!V144</f>
        <v>-3711303.71</v>
      </c>
      <c r="I116" s="185">
        <f t="shared" si="36"/>
        <v>5374857.71</v>
      </c>
      <c r="J116" s="180">
        <f t="shared" si="37"/>
        <v>-724.65170555501311</v>
      </c>
      <c r="K116" s="186">
        <f>L116-M116</f>
        <v>923833</v>
      </c>
      <c r="L116" s="179">
        <v>5596000</v>
      </c>
      <c r="M116" s="179">
        <f>'Hent Data'!W144</f>
        <v>4672167</v>
      </c>
      <c r="N116" s="216" t="s">
        <v>428</v>
      </c>
      <c r="O116" s="129"/>
      <c r="P116" s="217"/>
    </row>
    <row r="117" spans="3:16" s="90" customFormat="1" ht="18.75" customHeight="1" x14ac:dyDescent="0.2">
      <c r="C117" s="181">
        <v>620</v>
      </c>
      <c r="D117" s="160" t="str">
        <f>'Hent Data'!A145</f>
        <v>Psykologer familiebehandling</v>
      </c>
      <c r="E117" s="160"/>
      <c r="F117" s="185">
        <f>'Hent Data'!T145</f>
        <v>3710</v>
      </c>
      <c r="G117" s="185">
        <f>'Hent Data'!U145</f>
        <v>-705354</v>
      </c>
      <c r="H117" s="185">
        <f>'Hent Data'!V145</f>
        <v>146783.18</v>
      </c>
      <c r="I117" s="185">
        <f t="shared" si="36"/>
        <v>-852137.17999999993</v>
      </c>
      <c r="J117" s="180">
        <f t="shared" si="37"/>
        <v>3956.4199460916443</v>
      </c>
      <c r="K117" s="186">
        <f>L117-M117</f>
        <v>191989</v>
      </c>
      <c r="L117" s="179">
        <v>-500000</v>
      </c>
      <c r="M117" s="179">
        <f>'Hent Data'!W145</f>
        <v>-691989</v>
      </c>
      <c r="N117" s="216" t="s">
        <v>375</v>
      </c>
      <c r="O117" s="129"/>
    </row>
    <row r="118" spans="3:16" s="90" customFormat="1" ht="18.75" customHeight="1" x14ac:dyDescent="0.2">
      <c r="C118" s="181">
        <v>620</v>
      </c>
      <c r="D118" s="160" t="str">
        <f>'Hent Data'!A146</f>
        <v>Administration</v>
      </c>
      <c r="E118" s="160"/>
      <c r="F118" s="185">
        <f>'Hent Data'!T146</f>
        <v>0</v>
      </c>
      <c r="G118" s="185">
        <f>'Hent Data'!U146</f>
        <v>1259275</v>
      </c>
      <c r="H118" s="185">
        <f>'Hent Data'!V146</f>
        <v>573847.81999999995</v>
      </c>
      <c r="I118" s="185">
        <f t="shared" si="36"/>
        <v>685427.18</v>
      </c>
      <c r="J118" s="180" t="e">
        <f t="shared" si="37"/>
        <v>#DIV/0!</v>
      </c>
      <c r="K118" s="186">
        <v>0</v>
      </c>
      <c r="L118" s="179">
        <v>0</v>
      </c>
      <c r="M118" s="179">
        <f>'Hent Data'!W146</f>
        <v>0</v>
      </c>
      <c r="N118" s="187"/>
      <c r="O118" s="129"/>
    </row>
    <row r="119" spans="3:16" s="90" customFormat="1" ht="18.75" customHeight="1" x14ac:dyDescent="0.2">
      <c r="C119" s="181">
        <v>101</v>
      </c>
      <c r="D119" s="160" t="str">
        <f>'Hent Data'!A147</f>
        <v>Direktionen</v>
      </c>
      <c r="E119" s="160"/>
      <c r="F119" s="185">
        <f>'Hent Data'!T147</f>
        <v>515660</v>
      </c>
      <c r="G119" s="185">
        <f>'Hent Data'!U147</f>
        <v>514268</v>
      </c>
      <c r="H119" s="185">
        <f>'Hent Data'!V147</f>
        <v>402937.86</v>
      </c>
      <c r="I119" s="185">
        <f t="shared" si="36"/>
        <v>111330.14000000001</v>
      </c>
      <c r="J119" s="180">
        <f t="shared" si="37"/>
        <v>78.140220300197811</v>
      </c>
      <c r="K119" s="186">
        <v>0</v>
      </c>
      <c r="L119" s="179">
        <v>0</v>
      </c>
      <c r="M119" s="179">
        <f>'Hent Data'!W147</f>
        <v>0</v>
      </c>
      <c r="N119" s="187"/>
      <c r="O119" s="129"/>
    </row>
    <row r="120" spans="3:16" s="90" customFormat="1" ht="18.75" customHeight="1" x14ac:dyDescent="0.2">
      <c r="C120" s="181">
        <v>109</v>
      </c>
      <c r="D120" s="160" t="str">
        <f>'Hent Data'!A149</f>
        <v>Dagtilbud handicappulje</v>
      </c>
      <c r="E120" s="160"/>
      <c r="F120" s="185">
        <f>'Hent Data'!T149</f>
        <v>1495360</v>
      </c>
      <c r="G120" s="185">
        <f>'Hent Data'!U149</f>
        <v>-390864</v>
      </c>
      <c r="H120" s="185">
        <f>'Hent Data'!V149</f>
        <v>341670</v>
      </c>
      <c r="I120" s="185">
        <f t="shared" ref="I120:I122" si="39">G120-H120</f>
        <v>-732534</v>
      </c>
      <c r="J120" s="180">
        <f t="shared" ref="J120:J122" si="40">H120/F120*100</f>
        <v>22.848678579071262</v>
      </c>
      <c r="K120" s="186">
        <v>0</v>
      </c>
      <c r="L120" s="179">
        <v>-217000</v>
      </c>
      <c r="M120" s="179">
        <f>'Hent Data'!W149</f>
        <v>-217495</v>
      </c>
      <c r="N120" s="187"/>
      <c r="O120" s="129"/>
    </row>
    <row r="121" spans="3:16" s="90" customFormat="1" ht="18.75" customHeight="1" x14ac:dyDescent="0.2">
      <c r="C121" s="181">
        <v>250</v>
      </c>
      <c r="D121" s="160" t="str">
        <f>'Hent Data'!A150</f>
        <v>Solsikken</v>
      </c>
      <c r="E121" s="160"/>
      <c r="F121" s="185">
        <f>'Hent Data'!T150</f>
        <v>2698800</v>
      </c>
      <c r="G121" s="185">
        <f>'Hent Data'!U150</f>
        <v>3785604</v>
      </c>
      <c r="H121" s="185">
        <f>'Hent Data'!V150</f>
        <v>2536604.52</v>
      </c>
      <c r="I121" s="185">
        <f t="shared" si="39"/>
        <v>1248999.48</v>
      </c>
      <c r="J121" s="180">
        <f t="shared" si="40"/>
        <v>93.990088928412632</v>
      </c>
      <c r="K121" s="186">
        <f>L121-M121</f>
        <v>71111</v>
      </c>
      <c r="L121" s="179">
        <v>350000</v>
      </c>
      <c r="M121" s="179">
        <f>'Hent Data'!W150</f>
        <v>278889</v>
      </c>
      <c r="N121" s="187" t="s">
        <v>342</v>
      </c>
      <c r="O121" s="129"/>
    </row>
    <row r="122" spans="3:16" s="90" customFormat="1" ht="18.75" customHeight="1" x14ac:dyDescent="0.2">
      <c r="C122" s="181">
        <v>502</v>
      </c>
      <c r="D122" s="160" t="str">
        <f>'Hent Data'!A151</f>
        <v>Teknik og Miljø</v>
      </c>
      <c r="E122" s="160"/>
      <c r="F122" s="185">
        <f>'Hent Data'!T151</f>
        <v>86950</v>
      </c>
      <c r="G122" s="185">
        <f>'Hent Data'!U151</f>
        <v>112542</v>
      </c>
      <c r="H122" s="185">
        <f>'Hent Data'!V151</f>
        <v>71492.479999999996</v>
      </c>
      <c r="I122" s="185">
        <f t="shared" si="39"/>
        <v>41049.520000000004</v>
      </c>
      <c r="J122" s="180">
        <f t="shared" si="40"/>
        <v>82.222518688901658</v>
      </c>
      <c r="K122" s="186">
        <f t="shared" ref="K122:K123" si="41">L122-M122</f>
        <v>0</v>
      </c>
      <c r="L122" s="179">
        <v>0</v>
      </c>
      <c r="M122" s="179">
        <f>'Hent Data'!W151</f>
        <v>0</v>
      </c>
      <c r="N122" s="187"/>
      <c r="O122" s="129"/>
    </row>
    <row r="123" spans="3:16" s="90" customFormat="1" ht="18.75" customHeight="1" x14ac:dyDescent="0.2">
      <c r="C123" s="181">
        <v>103</v>
      </c>
      <c r="D123" s="160" t="str">
        <f>'Hent Data'!A148</f>
        <v>Økonomi afd.</v>
      </c>
      <c r="E123" s="160"/>
      <c r="F123" s="185">
        <f>'Hent Data'!T148</f>
        <v>-23628000</v>
      </c>
      <c r="G123" s="185">
        <f>'Hent Data'!U148</f>
        <v>-23067564</v>
      </c>
      <c r="H123" s="185">
        <f>'Hent Data'!V148</f>
        <v>0</v>
      </c>
      <c r="I123" s="185">
        <f t="shared" si="36"/>
        <v>-23067564</v>
      </c>
      <c r="J123" s="180">
        <f t="shared" si="37"/>
        <v>0</v>
      </c>
      <c r="K123" s="186">
        <f t="shared" si="41"/>
        <v>-430482</v>
      </c>
      <c r="L123" s="179">
        <v>0</v>
      </c>
      <c r="M123" s="179">
        <f>'Hent Data'!W148</f>
        <v>430482</v>
      </c>
      <c r="N123" s="216" t="s">
        <v>367</v>
      </c>
      <c r="O123" s="129"/>
    </row>
    <row r="124" spans="3:16" s="90" customFormat="1" ht="18.75" customHeight="1" thickBot="1" x14ac:dyDescent="0.25">
      <c r="C124" s="181"/>
      <c r="D124" s="203" t="s">
        <v>329</v>
      </c>
      <c r="E124" s="203"/>
      <c r="F124" s="204">
        <f>+F107+F81+F71+F47+F42+F11+F77</f>
        <v>880128020</v>
      </c>
      <c r="G124" s="204">
        <f>+G107+G81+G71+G47+G42+G11+G77</f>
        <v>924354685</v>
      </c>
      <c r="H124" s="204">
        <f>+H107+H81+H71+H47+H42+H11+H77</f>
        <v>678273478.38</v>
      </c>
      <c r="I124" s="204">
        <f t="shared" ref="I124" si="42">G124-H124</f>
        <v>246081206.62</v>
      </c>
      <c r="J124" s="205">
        <f>H124/F124*100</f>
        <v>77.065320381459955</v>
      </c>
      <c r="K124" s="204">
        <f>+K107+K81+K71+K47+K42+K11+K77</f>
        <v>2366310</v>
      </c>
      <c r="L124" s="204">
        <f>+L107+L81+L71+L47+L42+L11+L77</f>
        <v>28308596</v>
      </c>
      <c r="M124" s="204">
        <f>+M107+M81+M71+M47+M42+M11+M77</f>
        <v>29668265</v>
      </c>
      <c r="N124" s="206"/>
      <c r="O124" s="129"/>
    </row>
    <row r="125" spans="3:16" s="90" customFormat="1" ht="18.75" customHeight="1" thickTop="1" x14ac:dyDescent="0.2">
      <c r="C125" s="89"/>
      <c r="F125" s="89"/>
      <c r="G125" s="89"/>
      <c r="H125" s="89"/>
      <c r="I125" s="89"/>
      <c r="J125" s="89"/>
      <c r="K125" s="146"/>
      <c r="L125" s="146"/>
      <c r="M125" s="129"/>
      <c r="N125" s="89"/>
      <c r="O125" s="129"/>
    </row>
    <row r="126" spans="3:16" s="90" customFormat="1" ht="18.75" customHeight="1" x14ac:dyDescent="0.2">
      <c r="C126" s="89"/>
      <c r="F126" s="89"/>
      <c r="G126" s="148"/>
      <c r="H126" s="148"/>
      <c r="I126" s="89"/>
      <c r="J126" s="89"/>
      <c r="K126" s="146"/>
      <c r="L126" s="146"/>
      <c r="M126" s="129"/>
      <c r="N126" s="89"/>
      <c r="O126" s="129"/>
    </row>
    <row r="127" spans="3:16" s="90" customFormat="1" ht="18.75" customHeight="1" x14ac:dyDescent="0.2">
      <c r="C127" s="89"/>
      <c r="F127" s="89"/>
      <c r="G127" s="89"/>
      <c r="H127" s="89"/>
      <c r="I127" s="89"/>
      <c r="J127" s="89"/>
      <c r="K127" s="146"/>
      <c r="L127" s="146"/>
      <c r="M127" s="129"/>
      <c r="N127" s="89"/>
      <c r="O127" s="129"/>
    </row>
    <row r="128" spans="3:16" s="90" customFormat="1" ht="18.75" customHeight="1" x14ac:dyDescent="0.2">
      <c r="C128" s="89"/>
      <c r="F128" s="89"/>
      <c r="G128" s="89"/>
      <c r="H128" s="89"/>
      <c r="I128" s="89"/>
      <c r="J128" s="89"/>
      <c r="K128" s="146"/>
      <c r="L128" s="146"/>
      <c r="M128" s="129"/>
      <c r="N128" s="89"/>
      <c r="O128" s="129"/>
    </row>
    <row r="129" spans="3:15" s="90" customFormat="1" ht="18.75" customHeight="1" x14ac:dyDescent="0.2">
      <c r="C129" s="89"/>
      <c r="F129" s="89"/>
      <c r="G129" s="89"/>
      <c r="H129" s="89"/>
      <c r="I129" s="89"/>
      <c r="J129" s="89"/>
      <c r="K129" s="146"/>
      <c r="L129" s="146"/>
      <c r="M129" s="129"/>
      <c r="N129" s="89"/>
      <c r="O129" s="129"/>
    </row>
    <row r="130" spans="3:15" s="90" customFormat="1" ht="18.75" customHeight="1" x14ac:dyDescent="0.2">
      <c r="C130" s="89"/>
      <c r="F130" s="89"/>
      <c r="G130" s="89"/>
      <c r="H130" s="89"/>
      <c r="I130" s="89"/>
      <c r="J130" s="89"/>
      <c r="K130" s="146"/>
      <c r="L130" s="146"/>
      <c r="M130" s="129"/>
      <c r="N130" s="89"/>
      <c r="O130" s="129"/>
    </row>
    <row r="131" spans="3:15" s="90" customFormat="1" ht="18.75" customHeight="1" x14ac:dyDescent="0.2">
      <c r="C131" s="89"/>
      <c r="F131" s="89"/>
      <c r="G131" s="89"/>
      <c r="H131" s="89"/>
      <c r="I131" s="89"/>
      <c r="J131" s="89"/>
      <c r="K131" s="146"/>
      <c r="L131" s="146"/>
      <c r="M131" s="129"/>
      <c r="N131" s="89"/>
      <c r="O131" s="129"/>
    </row>
    <row r="132" spans="3:15" s="90" customFormat="1" ht="18.75" customHeight="1" x14ac:dyDescent="0.2">
      <c r="C132" s="89"/>
      <c r="F132" s="89"/>
      <c r="G132" s="89"/>
      <c r="H132" s="89"/>
      <c r="I132" s="89"/>
      <c r="J132" s="89"/>
      <c r="K132" s="146"/>
      <c r="L132" s="146"/>
      <c r="M132" s="129"/>
      <c r="N132" s="89"/>
      <c r="O132" s="129"/>
    </row>
    <row r="133" spans="3:15" s="90" customFormat="1" ht="18.75" customHeight="1" x14ac:dyDescent="0.2">
      <c r="C133" s="89"/>
      <c r="F133" s="89"/>
      <c r="G133" s="89"/>
      <c r="H133" s="89"/>
      <c r="I133" s="89"/>
      <c r="J133" s="89"/>
      <c r="K133" s="146"/>
      <c r="L133" s="146"/>
      <c r="M133" s="129"/>
      <c r="N133" s="89"/>
      <c r="O133" s="129"/>
    </row>
    <row r="134" spans="3:15" s="90" customFormat="1" ht="18.75" customHeight="1" x14ac:dyDescent="0.2">
      <c r="C134" s="89"/>
      <c r="F134" s="89"/>
      <c r="G134" s="89"/>
      <c r="H134" s="89"/>
      <c r="I134" s="89"/>
      <c r="J134" s="89"/>
      <c r="K134" s="146"/>
      <c r="L134" s="146"/>
      <c r="M134" s="129"/>
      <c r="N134" s="89"/>
      <c r="O134" s="129"/>
    </row>
    <row r="135" spans="3:15" s="90" customFormat="1" ht="18.75" customHeight="1" x14ac:dyDescent="0.2">
      <c r="C135" s="89"/>
      <c r="F135" s="89"/>
      <c r="G135" s="89"/>
      <c r="H135" s="89"/>
      <c r="I135" s="89"/>
      <c r="J135" s="89"/>
      <c r="K135" s="146"/>
      <c r="L135" s="146"/>
      <c r="M135" s="129"/>
      <c r="N135" s="89"/>
      <c r="O135" s="129"/>
    </row>
    <row r="136" spans="3:15" s="90" customFormat="1" ht="18.75" customHeight="1" x14ac:dyDescent="0.2">
      <c r="C136" s="89"/>
      <c r="F136" s="89"/>
      <c r="G136" s="89"/>
      <c r="H136" s="89"/>
      <c r="I136" s="89"/>
      <c r="J136" s="89"/>
      <c r="K136" s="146"/>
      <c r="L136" s="146"/>
      <c r="M136" s="129"/>
      <c r="N136" s="89"/>
      <c r="O136" s="129"/>
    </row>
    <row r="137" spans="3:15" s="90" customFormat="1" ht="18.75" customHeight="1" x14ac:dyDescent="0.2">
      <c r="C137" s="89"/>
      <c r="F137" s="89"/>
      <c r="G137" s="89"/>
      <c r="H137" s="89"/>
      <c r="I137" s="89"/>
      <c r="J137" s="89"/>
      <c r="K137" s="146"/>
      <c r="L137" s="146"/>
      <c r="M137" s="129"/>
      <c r="N137" s="89"/>
      <c r="O137" s="129"/>
    </row>
    <row r="138" spans="3:15" s="90" customFormat="1" ht="18.75" customHeight="1" x14ac:dyDescent="0.2">
      <c r="C138" s="89"/>
      <c r="F138" s="89"/>
      <c r="G138" s="89"/>
      <c r="H138" s="89"/>
      <c r="I138" s="89"/>
      <c r="J138" s="89"/>
      <c r="K138" s="146"/>
      <c r="L138" s="146"/>
      <c r="M138" s="129"/>
      <c r="N138" s="89"/>
      <c r="O138" s="129"/>
    </row>
    <row r="139" spans="3:15" s="90" customFormat="1" ht="18.75" customHeight="1" x14ac:dyDescent="0.2">
      <c r="C139" s="89"/>
      <c r="F139" s="89"/>
      <c r="G139" s="89"/>
      <c r="H139" s="89"/>
      <c r="I139" s="89"/>
      <c r="J139" s="89"/>
      <c r="K139" s="146"/>
      <c r="L139" s="146"/>
      <c r="M139" s="129"/>
      <c r="N139" s="89"/>
      <c r="O139" s="129"/>
    </row>
    <row r="140" spans="3:15" s="90" customFormat="1" ht="18.75" customHeight="1" x14ac:dyDescent="0.2">
      <c r="C140" s="89"/>
      <c r="F140" s="89"/>
      <c r="G140" s="89"/>
      <c r="H140" s="89"/>
      <c r="I140" s="89"/>
      <c r="J140" s="89"/>
      <c r="K140" s="146"/>
      <c r="L140" s="146"/>
      <c r="M140" s="129"/>
      <c r="N140" s="89"/>
      <c r="O140" s="129"/>
    </row>
    <row r="141" spans="3:15" s="90" customFormat="1" ht="18.75" customHeight="1" x14ac:dyDescent="0.2">
      <c r="C141" s="89"/>
      <c r="F141" s="89"/>
      <c r="G141" s="89"/>
      <c r="H141" s="89"/>
      <c r="I141" s="89"/>
      <c r="J141" s="89"/>
      <c r="K141" s="146"/>
      <c r="L141" s="146"/>
      <c r="M141" s="129"/>
      <c r="N141" s="89"/>
      <c r="O141" s="129"/>
    </row>
    <row r="142" spans="3:15" s="90" customFormat="1" ht="18.75" customHeight="1" x14ac:dyDescent="0.2">
      <c r="C142" s="89"/>
      <c r="F142" s="89"/>
      <c r="G142" s="89"/>
      <c r="H142" s="89"/>
      <c r="I142" s="89"/>
      <c r="J142" s="89"/>
      <c r="K142" s="146"/>
      <c r="L142" s="146"/>
      <c r="M142" s="129"/>
      <c r="N142" s="89"/>
      <c r="O142" s="129"/>
    </row>
    <row r="143" spans="3:15" s="90" customFormat="1" ht="18.75" customHeight="1" x14ac:dyDescent="0.2">
      <c r="C143" s="89"/>
      <c r="F143" s="89"/>
      <c r="G143" s="89"/>
      <c r="H143" s="89"/>
      <c r="I143" s="89"/>
      <c r="J143" s="89"/>
      <c r="K143" s="146"/>
      <c r="L143" s="146"/>
      <c r="M143" s="129"/>
      <c r="N143" s="89"/>
      <c r="O143" s="129"/>
    </row>
    <row r="144" spans="3:15" s="90" customFormat="1" ht="18.75" customHeight="1" x14ac:dyDescent="0.2">
      <c r="C144" s="89"/>
      <c r="F144" s="89"/>
      <c r="G144" s="89"/>
      <c r="H144" s="89"/>
      <c r="I144" s="89"/>
      <c r="J144" s="89"/>
      <c r="K144" s="146"/>
      <c r="L144" s="146"/>
      <c r="M144" s="129"/>
      <c r="N144" s="89"/>
      <c r="O144" s="129"/>
    </row>
    <row r="145" spans="3:15" s="90" customFormat="1" ht="18.75" customHeight="1" x14ac:dyDescent="0.2">
      <c r="C145" s="89"/>
      <c r="F145" s="89"/>
      <c r="G145" s="89"/>
      <c r="H145" s="89"/>
      <c r="I145" s="89"/>
      <c r="J145" s="89"/>
      <c r="K145" s="146"/>
      <c r="L145" s="146"/>
      <c r="M145" s="129"/>
      <c r="N145" s="89"/>
      <c r="O145" s="129"/>
    </row>
    <row r="146" spans="3:15" s="90" customFormat="1" ht="18.75" customHeight="1" x14ac:dyDescent="0.2">
      <c r="C146" s="89"/>
      <c r="F146" s="89"/>
      <c r="G146" s="89"/>
      <c r="H146" s="89"/>
      <c r="I146" s="89"/>
      <c r="J146" s="89"/>
      <c r="K146" s="146"/>
      <c r="L146" s="146"/>
      <c r="M146" s="129"/>
      <c r="N146" s="89"/>
      <c r="O146" s="129"/>
    </row>
    <row r="147" spans="3:15" s="90" customFormat="1" ht="18.75" customHeight="1" x14ac:dyDescent="0.2">
      <c r="C147" s="89"/>
      <c r="F147" s="89"/>
      <c r="G147" s="89"/>
      <c r="H147" s="89"/>
      <c r="I147" s="89"/>
      <c r="J147" s="89"/>
      <c r="K147" s="146"/>
      <c r="L147" s="146"/>
      <c r="M147" s="129"/>
      <c r="N147" s="89"/>
      <c r="O147" s="129"/>
    </row>
    <row r="148" spans="3:15" s="90" customFormat="1" ht="18.75" customHeight="1" x14ac:dyDescent="0.2">
      <c r="C148" s="89"/>
      <c r="F148" s="89"/>
      <c r="G148" s="89"/>
      <c r="H148" s="89"/>
      <c r="I148" s="89"/>
      <c r="J148" s="89"/>
      <c r="K148" s="146"/>
      <c r="L148" s="146"/>
      <c r="M148" s="129"/>
      <c r="N148" s="89"/>
      <c r="O148" s="129"/>
    </row>
    <row r="149" spans="3:15" s="90" customFormat="1" ht="18.75" customHeight="1" x14ac:dyDescent="0.2">
      <c r="C149" s="89"/>
      <c r="F149" s="89"/>
      <c r="G149" s="89"/>
      <c r="H149" s="89"/>
      <c r="I149" s="89"/>
      <c r="J149" s="89"/>
      <c r="K149" s="146"/>
      <c r="L149" s="146"/>
      <c r="M149" s="129"/>
      <c r="N149" s="89"/>
      <c r="O149" s="129"/>
    </row>
    <row r="150" spans="3:15" s="90" customFormat="1" ht="18.75" customHeight="1" x14ac:dyDescent="0.2">
      <c r="C150" s="89"/>
      <c r="F150" s="89"/>
      <c r="G150" s="89"/>
      <c r="H150" s="89"/>
      <c r="I150" s="89"/>
      <c r="J150" s="89"/>
      <c r="K150" s="146"/>
      <c r="L150" s="146"/>
      <c r="M150" s="129"/>
      <c r="N150" s="89"/>
      <c r="O150" s="129"/>
    </row>
    <row r="151" spans="3:15" s="90" customFormat="1" ht="18.75" customHeight="1" x14ac:dyDescent="0.2">
      <c r="C151" s="89"/>
      <c r="F151" s="89"/>
      <c r="G151" s="89"/>
      <c r="H151" s="89"/>
      <c r="I151" s="89"/>
      <c r="J151" s="89"/>
      <c r="K151" s="146"/>
      <c r="L151" s="146"/>
      <c r="M151" s="129"/>
      <c r="N151" s="89"/>
      <c r="O151" s="129"/>
    </row>
    <row r="152" spans="3:15" s="90" customFormat="1" ht="18.75" customHeight="1" x14ac:dyDescent="0.2">
      <c r="C152" s="89"/>
      <c r="F152" s="89"/>
      <c r="G152" s="89"/>
      <c r="H152" s="89"/>
      <c r="I152" s="89"/>
      <c r="J152" s="89"/>
      <c r="K152" s="146"/>
      <c r="L152" s="146"/>
      <c r="M152" s="129"/>
      <c r="N152" s="89"/>
      <c r="O152" s="129"/>
    </row>
    <row r="153" spans="3:15" s="90" customFormat="1" ht="18.75" customHeight="1" x14ac:dyDescent="0.2">
      <c r="C153" s="89"/>
      <c r="F153" s="89"/>
      <c r="G153" s="89"/>
      <c r="H153" s="89"/>
      <c r="I153" s="89"/>
      <c r="J153" s="89"/>
      <c r="K153" s="146"/>
      <c r="L153" s="146"/>
      <c r="M153" s="129"/>
      <c r="N153" s="89"/>
      <c r="O153" s="129"/>
    </row>
    <row r="154" spans="3:15" s="90" customFormat="1" ht="18.75" customHeight="1" x14ac:dyDescent="0.2">
      <c r="C154" s="89"/>
      <c r="F154" s="89"/>
      <c r="G154" s="89"/>
      <c r="H154" s="89"/>
      <c r="I154" s="89"/>
      <c r="J154" s="89"/>
      <c r="K154" s="146"/>
      <c r="L154" s="146"/>
      <c r="M154" s="129"/>
      <c r="N154" s="89"/>
      <c r="O154" s="129"/>
    </row>
    <row r="155" spans="3:15" s="90" customFormat="1" ht="18.75" customHeight="1" x14ac:dyDescent="0.2">
      <c r="C155" s="89"/>
      <c r="F155" s="89"/>
      <c r="G155" s="89"/>
      <c r="H155" s="89"/>
      <c r="I155" s="89"/>
      <c r="J155" s="89"/>
      <c r="K155" s="146"/>
      <c r="L155" s="146"/>
      <c r="M155" s="129"/>
      <c r="N155" s="89"/>
      <c r="O155" s="129"/>
    </row>
    <row r="156" spans="3:15" s="90" customFormat="1" ht="18.75" customHeight="1" x14ac:dyDescent="0.2">
      <c r="C156" s="89"/>
      <c r="F156" s="89"/>
      <c r="G156" s="89"/>
      <c r="H156" s="89"/>
      <c r="I156" s="89"/>
      <c r="J156" s="89"/>
      <c r="K156" s="146"/>
      <c r="L156" s="146"/>
      <c r="M156" s="129"/>
      <c r="N156" s="89"/>
      <c r="O156" s="129"/>
    </row>
    <row r="157" spans="3:15" s="90" customFormat="1" ht="18.75" customHeight="1" x14ac:dyDescent="0.2">
      <c r="C157" s="89"/>
      <c r="F157" s="89"/>
      <c r="G157" s="89"/>
      <c r="H157" s="89"/>
      <c r="I157" s="89"/>
      <c r="J157" s="89"/>
      <c r="K157" s="146"/>
      <c r="L157" s="146"/>
      <c r="M157" s="129"/>
      <c r="N157" s="129"/>
      <c r="O157" s="129"/>
    </row>
    <row r="158" spans="3:15" s="90" customFormat="1" ht="18.75" customHeight="1" x14ac:dyDescent="0.2">
      <c r="C158" s="89"/>
      <c r="F158" s="89"/>
      <c r="G158" s="89"/>
      <c r="H158" s="89"/>
      <c r="I158" s="89"/>
      <c r="J158" s="89"/>
      <c r="K158" s="146"/>
      <c r="L158" s="146"/>
      <c r="M158" s="129"/>
      <c r="N158" s="129"/>
      <c r="O158" s="129"/>
    </row>
    <row r="159" spans="3:15" s="90" customFormat="1" ht="18.75" customHeight="1" x14ac:dyDescent="0.2">
      <c r="C159" s="89"/>
      <c r="F159" s="89"/>
      <c r="G159" s="89"/>
      <c r="H159" s="89"/>
      <c r="I159" s="89"/>
      <c r="J159" s="89"/>
      <c r="K159" s="146"/>
      <c r="L159" s="146"/>
      <c r="M159" s="129"/>
      <c r="N159" s="129"/>
      <c r="O159" s="129"/>
    </row>
    <row r="160" spans="3:15" s="90" customFormat="1" ht="18.75" customHeight="1" x14ac:dyDescent="0.2">
      <c r="C160" s="89"/>
      <c r="F160" s="89"/>
      <c r="G160" s="89"/>
      <c r="H160" s="89"/>
      <c r="I160" s="89"/>
      <c r="J160" s="89"/>
      <c r="K160" s="146"/>
      <c r="L160" s="146"/>
      <c r="M160" s="129"/>
      <c r="N160" s="129"/>
      <c r="O160" s="129"/>
    </row>
    <row r="161" spans="3:15" s="90" customFormat="1" ht="18.75" customHeight="1" x14ac:dyDescent="0.2">
      <c r="C161" s="89"/>
      <c r="F161" s="89"/>
      <c r="G161" s="89"/>
      <c r="H161" s="89"/>
      <c r="I161" s="89"/>
      <c r="J161" s="89"/>
      <c r="K161" s="146"/>
      <c r="L161" s="146"/>
      <c r="M161" s="129"/>
      <c r="N161" s="129"/>
      <c r="O161" s="129"/>
    </row>
    <row r="162" spans="3:15" s="90" customFormat="1" ht="18.75" customHeight="1" x14ac:dyDescent="0.2">
      <c r="C162" s="89"/>
      <c r="F162" s="89"/>
      <c r="G162" s="89"/>
      <c r="H162" s="89"/>
      <c r="I162" s="89"/>
      <c r="J162" s="89"/>
      <c r="K162" s="146"/>
      <c r="L162" s="146"/>
      <c r="M162" s="129"/>
      <c r="N162" s="129"/>
      <c r="O162" s="129"/>
    </row>
    <row r="163" spans="3:15" s="90" customFormat="1" ht="18.75" customHeight="1" x14ac:dyDescent="0.2">
      <c r="C163" s="89"/>
      <c r="F163" s="89"/>
      <c r="G163" s="89"/>
      <c r="H163" s="89"/>
      <c r="I163" s="89"/>
      <c r="J163" s="89"/>
      <c r="K163" s="146"/>
      <c r="L163" s="146"/>
      <c r="M163" s="129"/>
      <c r="N163" s="129"/>
      <c r="O163" s="129"/>
    </row>
    <row r="164" spans="3:15" s="90" customFormat="1" ht="18.75" customHeight="1" x14ac:dyDescent="0.2">
      <c r="C164" s="89"/>
      <c r="F164" s="89"/>
      <c r="G164" s="89"/>
      <c r="H164" s="89"/>
      <c r="I164" s="89"/>
      <c r="J164" s="89"/>
      <c r="K164" s="146"/>
      <c r="L164" s="146"/>
      <c r="M164" s="129"/>
      <c r="N164" s="129"/>
      <c r="O164" s="129"/>
    </row>
    <row r="165" spans="3:15" s="90" customFormat="1" ht="18.75" customHeight="1" x14ac:dyDescent="0.2">
      <c r="C165" s="89"/>
      <c r="F165" s="89"/>
      <c r="G165" s="89"/>
      <c r="H165" s="89"/>
      <c r="I165" s="89"/>
      <c r="J165" s="89"/>
      <c r="K165" s="146"/>
      <c r="L165" s="146"/>
      <c r="M165" s="129"/>
      <c r="N165" s="129"/>
      <c r="O165" s="129"/>
    </row>
    <row r="166" spans="3:15" s="90" customFormat="1" ht="18.75" customHeight="1" x14ac:dyDescent="0.2">
      <c r="C166" s="89"/>
      <c r="F166" s="89"/>
      <c r="G166" s="89"/>
      <c r="H166" s="89"/>
      <c r="I166" s="89"/>
      <c r="J166" s="89"/>
      <c r="K166" s="146"/>
      <c r="L166" s="146"/>
      <c r="M166" s="129"/>
      <c r="N166" s="129"/>
      <c r="O166" s="129"/>
    </row>
    <row r="167" spans="3:15" s="90" customFormat="1" ht="18.75" customHeight="1" x14ac:dyDescent="0.2">
      <c r="C167" s="89"/>
      <c r="F167" s="89"/>
      <c r="G167" s="89"/>
      <c r="H167" s="89"/>
      <c r="I167" s="89"/>
      <c r="J167" s="89"/>
      <c r="K167" s="146"/>
      <c r="L167" s="146"/>
      <c r="M167" s="129"/>
      <c r="N167" s="129"/>
      <c r="O167" s="129"/>
    </row>
    <row r="168" spans="3:15" s="90" customFormat="1" ht="18.75" customHeight="1" x14ac:dyDescent="0.2">
      <c r="C168" s="89"/>
      <c r="F168" s="89"/>
      <c r="G168" s="89"/>
      <c r="H168" s="89"/>
      <c r="I168" s="89"/>
      <c r="J168" s="89"/>
      <c r="K168" s="146"/>
      <c r="L168" s="146"/>
      <c r="M168" s="129"/>
      <c r="N168" s="129"/>
      <c r="O168" s="129"/>
    </row>
    <row r="169" spans="3:15" s="90" customFormat="1" ht="18.75" customHeight="1" x14ac:dyDescent="0.2">
      <c r="C169" s="89"/>
      <c r="F169" s="89"/>
      <c r="G169" s="89"/>
      <c r="H169" s="89"/>
      <c r="I169" s="89"/>
      <c r="J169" s="89"/>
      <c r="K169" s="146"/>
      <c r="L169" s="146"/>
      <c r="M169" s="129"/>
      <c r="N169" s="129"/>
      <c r="O169" s="129"/>
    </row>
    <row r="170" spans="3:15" s="90" customFormat="1" ht="18.75" customHeight="1" x14ac:dyDescent="0.2">
      <c r="C170" s="89"/>
      <c r="F170" s="89"/>
      <c r="G170" s="89"/>
      <c r="H170" s="89"/>
      <c r="I170" s="89"/>
      <c r="J170" s="89"/>
      <c r="K170" s="146"/>
      <c r="L170" s="146"/>
      <c r="M170" s="129"/>
      <c r="N170" s="129"/>
      <c r="O170" s="129"/>
    </row>
    <row r="171" spans="3:15" s="90" customFormat="1" ht="18.75" customHeight="1" x14ac:dyDescent="0.2">
      <c r="C171" s="89"/>
      <c r="F171" s="89"/>
      <c r="G171" s="89"/>
      <c r="H171" s="89"/>
      <c r="I171" s="89"/>
      <c r="J171" s="89"/>
      <c r="K171" s="146"/>
      <c r="L171" s="146"/>
      <c r="M171" s="129"/>
      <c r="N171" s="129"/>
      <c r="O171" s="129"/>
    </row>
    <row r="172" spans="3:15" s="90" customFormat="1" ht="18.75" customHeight="1" x14ac:dyDescent="0.2">
      <c r="C172" s="89"/>
      <c r="F172" s="89"/>
      <c r="G172" s="89"/>
      <c r="H172" s="89"/>
      <c r="I172" s="89"/>
      <c r="J172" s="89"/>
      <c r="K172" s="146"/>
      <c r="L172" s="146"/>
      <c r="M172" s="129"/>
      <c r="N172" s="129"/>
      <c r="O172" s="129"/>
    </row>
    <row r="173" spans="3:15" s="90" customFormat="1" ht="18.75" customHeight="1" x14ac:dyDescent="0.2">
      <c r="C173" s="89"/>
      <c r="F173" s="89"/>
      <c r="G173" s="89"/>
      <c r="H173" s="89"/>
      <c r="I173" s="89"/>
      <c r="J173" s="89"/>
      <c r="K173" s="146"/>
      <c r="L173" s="146"/>
      <c r="M173" s="129"/>
      <c r="N173" s="129"/>
      <c r="O173" s="129"/>
    </row>
    <row r="174" spans="3:15" s="90" customFormat="1" ht="18.75" customHeight="1" x14ac:dyDescent="0.2">
      <c r="C174" s="89"/>
      <c r="F174" s="89"/>
      <c r="G174" s="89"/>
      <c r="H174" s="89"/>
      <c r="I174" s="89"/>
      <c r="J174" s="89"/>
      <c r="K174" s="146"/>
      <c r="L174" s="146"/>
      <c r="M174" s="129"/>
      <c r="N174" s="129"/>
      <c r="O174" s="129"/>
    </row>
    <row r="175" spans="3:15" s="90" customFormat="1" ht="18.75" customHeight="1" x14ac:dyDescent="0.2">
      <c r="C175" s="89"/>
      <c r="F175" s="89"/>
      <c r="G175" s="89"/>
      <c r="H175" s="89"/>
      <c r="I175" s="89"/>
      <c r="J175" s="89"/>
      <c r="K175" s="146"/>
      <c r="L175" s="146"/>
      <c r="M175" s="129"/>
      <c r="N175" s="129"/>
      <c r="O175" s="129"/>
    </row>
    <row r="176" spans="3:15" s="90" customFormat="1" ht="18.75" customHeight="1" x14ac:dyDescent="0.2">
      <c r="C176" s="89"/>
      <c r="F176" s="89"/>
      <c r="G176" s="89"/>
      <c r="H176" s="89"/>
      <c r="I176" s="89"/>
      <c r="J176" s="89"/>
      <c r="K176" s="146"/>
      <c r="L176" s="146"/>
      <c r="M176" s="129"/>
      <c r="N176" s="129"/>
      <c r="O176" s="129"/>
    </row>
    <row r="177" spans="3:15" s="90" customFormat="1" ht="18.75" customHeight="1" x14ac:dyDescent="0.2">
      <c r="C177" s="89"/>
      <c r="F177" s="89"/>
      <c r="G177" s="89"/>
      <c r="H177" s="89"/>
      <c r="I177" s="89"/>
      <c r="J177" s="89"/>
      <c r="K177" s="146"/>
      <c r="L177" s="146"/>
      <c r="M177" s="129"/>
      <c r="N177" s="129"/>
      <c r="O177" s="129"/>
    </row>
    <row r="178" spans="3:15" s="90" customFormat="1" ht="18.75" customHeight="1" x14ac:dyDescent="0.2">
      <c r="C178" s="89"/>
      <c r="F178" s="89"/>
      <c r="G178" s="89"/>
      <c r="H178" s="89"/>
      <c r="I178" s="89"/>
      <c r="J178" s="89"/>
      <c r="K178" s="146"/>
      <c r="L178" s="146"/>
      <c r="M178" s="129"/>
      <c r="N178" s="129"/>
      <c r="O178" s="129"/>
    </row>
    <row r="179" spans="3:15" s="90" customFormat="1" ht="18.75" customHeight="1" x14ac:dyDescent="0.2">
      <c r="C179" s="89"/>
      <c r="F179" s="89"/>
      <c r="G179" s="89"/>
      <c r="H179" s="89"/>
      <c r="I179" s="89"/>
      <c r="J179" s="89"/>
      <c r="K179" s="146"/>
      <c r="L179" s="146"/>
      <c r="M179" s="129"/>
      <c r="N179" s="129"/>
      <c r="O179" s="129"/>
    </row>
    <row r="180" spans="3:15" s="90" customFormat="1" ht="18.75" customHeight="1" x14ac:dyDescent="0.2">
      <c r="C180" s="89"/>
      <c r="F180" s="89"/>
      <c r="G180" s="89"/>
      <c r="H180" s="89"/>
      <c r="I180" s="89"/>
      <c r="J180" s="89"/>
      <c r="K180" s="146"/>
      <c r="L180" s="146"/>
      <c r="M180" s="129"/>
      <c r="N180" s="129"/>
      <c r="O180" s="129"/>
    </row>
    <row r="181" spans="3:15" s="90" customFormat="1" ht="18.75" customHeight="1" x14ac:dyDescent="0.2">
      <c r="C181" s="89"/>
      <c r="F181" s="89"/>
      <c r="G181" s="89"/>
      <c r="H181" s="89"/>
      <c r="I181" s="89"/>
      <c r="J181" s="89"/>
      <c r="K181" s="146"/>
      <c r="L181" s="146"/>
      <c r="M181" s="129"/>
      <c r="N181" s="129"/>
      <c r="O181" s="129"/>
    </row>
    <row r="182" spans="3:15" s="90" customFormat="1" ht="18.75" customHeight="1" x14ac:dyDescent="0.2">
      <c r="C182" s="89"/>
      <c r="F182" s="89"/>
      <c r="G182" s="89"/>
      <c r="H182" s="89"/>
      <c r="I182" s="89"/>
      <c r="J182" s="89"/>
      <c r="K182" s="146"/>
      <c r="L182" s="146"/>
      <c r="M182" s="129"/>
      <c r="N182" s="129"/>
      <c r="O182" s="129"/>
    </row>
    <row r="183" spans="3:15" s="90" customFormat="1" ht="18.75" customHeight="1" x14ac:dyDescent="0.2">
      <c r="C183" s="89"/>
      <c r="F183" s="89"/>
      <c r="G183" s="89"/>
      <c r="H183" s="89"/>
      <c r="I183" s="89"/>
      <c r="J183" s="89"/>
      <c r="K183" s="146"/>
      <c r="L183" s="146"/>
      <c r="M183" s="129"/>
      <c r="N183" s="129"/>
      <c r="O183" s="129"/>
    </row>
    <row r="184" spans="3:15" s="90" customFormat="1" ht="18.75" customHeight="1" x14ac:dyDescent="0.2">
      <c r="C184" s="89"/>
      <c r="F184" s="89"/>
      <c r="G184" s="89"/>
      <c r="H184" s="89"/>
      <c r="I184" s="89"/>
      <c r="J184" s="89"/>
      <c r="K184" s="146"/>
      <c r="L184" s="146"/>
      <c r="M184" s="129"/>
      <c r="N184" s="129"/>
      <c r="O184" s="129"/>
    </row>
    <row r="185" spans="3:15" s="90" customFormat="1" ht="18.75" customHeight="1" x14ac:dyDescent="0.2">
      <c r="C185" s="87"/>
      <c r="D185"/>
      <c r="E185"/>
      <c r="F185" s="87"/>
      <c r="G185" s="87"/>
      <c r="H185" s="87"/>
      <c r="I185" s="87"/>
      <c r="J185" s="87"/>
      <c r="K185" s="146"/>
      <c r="L185" s="141"/>
      <c r="M185" s="119"/>
      <c r="N185" s="119"/>
      <c r="O185" s="129"/>
    </row>
    <row r="186" spans="3:15" s="90" customFormat="1" ht="18.75" customHeight="1" x14ac:dyDescent="0.2">
      <c r="C186" s="87"/>
      <c r="D186"/>
      <c r="E186"/>
      <c r="F186" s="87"/>
      <c r="G186" s="87"/>
      <c r="H186" s="87"/>
      <c r="I186" s="87"/>
      <c r="J186" s="87"/>
      <c r="K186" s="141"/>
      <c r="L186" s="141"/>
      <c r="M186" s="119"/>
      <c r="N186" s="119"/>
      <c r="O186" s="129"/>
    </row>
    <row r="187" spans="3:15" s="90" customFormat="1" ht="18.75" customHeight="1" x14ac:dyDescent="0.2">
      <c r="C187" s="87"/>
      <c r="D187"/>
      <c r="E187"/>
      <c r="F187" s="87"/>
      <c r="G187" s="87"/>
      <c r="H187" s="87"/>
      <c r="I187" s="87"/>
      <c r="J187" s="87"/>
      <c r="K187" s="141"/>
      <c r="L187" s="141"/>
      <c r="M187" s="119"/>
      <c r="N187" s="119"/>
      <c r="O187" s="129"/>
    </row>
    <row r="188" spans="3:15" s="90" customFormat="1" ht="18.75" customHeight="1" x14ac:dyDescent="0.2">
      <c r="C188" s="87"/>
      <c r="D188"/>
      <c r="E188"/>
      <c r="F188" s="87"/>
      <c r="G188" s="87"/>
      <c r="H188" s="87"/>
      <c r="I188" s="87"/>
      <c r="J188" s="87"/>
      <c r="K188" s="141"/>
      <c r="L188" s="141"/>
      <c r="M188" s="119"/>
      <c r="N188" s="119"/>
      <c r="O188" s="129"/>
    </row>
    <row r="189" spans="3:15" s="90" customFormat="1" ht="18.75" customHeight="1" x14ac:dyDescent="0.2">
      <c r="C189" s="87"/>
      <c r="D189"/>
      <c r="E189"/>
      <c r="F189" s="87"/>
      <c r="G189" s="87"/>
      <c r="H189" s="87"/>
      <c r="I189" s="87"/>
      <c r="J189" s="87"/>
      <c r="K189" s="141"/>
      <c r="L189" s="141"/>
      <c r="M189" s="119"/>
      <c r="N189" s="119"/>
      <c r="O189" s="129"/>
    </row>
    <row r="190" spans="3:15" s="90" customFormat="1" ht="18.75" customHeight="1" x14ac:dyDescent="0.2">
      <c r="C190" s="87"/>
      <c r="D190"/>
      <c r="E190"/>
      <c r="F190" s="87"/>
      <c r="G190" s="87"/>
      <c r="H190" s="87"/>
      <c r="I190" s="87"/>
      <c r="J190" s="87"/>
      <c r="K190" s="141"/>
      <c r="L190" s="141"/>
      <c r="M190" s="119"/>
      <c r="N190" s="119"/>
      <c r="O190" s="129"/>
    </row>
    <row r="191" spans="3:15" s="90" customFormat="1" ht="18.75" customHeight="1" x14ac:dyDescent="0.2">
      <c r="C191" s="87"/>
      <c r="D191"/>
      <c r="E191"/>
      <c r="F191" s="87"/>
      <c r="G191" s="87"/>
      <c r="H191" s="87"/>
      <c r="I191" s="87"/>
      <c r="J191" s="87"/>
      <c r="K191" s="141"/>
      <c r="L191" s="141"/>
      <c r="M191" s="119"/>
      <c r="N191" s="119"/>
      <c r="O191" s="129"/>
    </row>
    <row r="192" spans="3:15" s="90" customFormat="1" ht="18.75" customHeight="1" x14ac:dyDescent="0.2">
      <c r="C192" s="87"/>
      <c r="D192"/>
      <c r="E192"/>
      <c r="F192" s="87"/>
      <c r="G192" s="87"/>
      <c r="H192" s="87"/>
      <c r="I192" s="87"/>
      <c r="J192" s="87"/>
      <c r="K192" s="141"/>
      <c r="L192" s="141"/>
      <c r="M192" s="119"/>
      <c r="N192" s="119"/>
      <c r="O192" s="129"/>
    </row>
    <row r="193" spans="3:15" s="90" customFormat="1" ht="18.75" customHeight="1" x14ac:dyDescent="0.2">
      <c r="C193" s="87"/>
      <c r="D193"/>
      <c r="E193"/>
      <c r="F193" s="87"/>
      <c r="G193" s="87"/>
      <c r="H193" s="87"/>
      <c r="I193" s="87"/>
      <c r="J193" s="87"/>
      <c r="K193" s="141"/>
      <c r="L193" s="141"/>
      <c r="M193" s="119"/>
      <c r="N193" s="119"/>
      <c r="O193" s="129"/>
    </row>
    <row r="194" spans="3:15" s="90" customFormat="1" ht="18.75" customHeight="1" x14ac:dyDescent="0.2">
      <c r="C194" s="87"/>
      <c r="D194"/>
      <c r="E194"/>
      <c r="F194" s="87"/>
      <c r="G194" s="87"/>
      <c r="H194" s="87"/>
      <c r="I194" s="87"/>
      <c r="J194" s="87"/>
      <c r="K194" s="141"/>
      <c r="L194" s="141"/>
      <c r="M194" s="119"/>
      <c r="N194" s="119"/>
      <c r="O194" s="129"/>
    </row>
    <row r="195" spans="3:15" s="90" customFormat="1" ht="18.75" customHeight="1" x14ac:dyDescent="0.2">
      <c r="C195" s="87"/>
      <c r="D195"/>
      <c r="E195"/>
      <c r="F195" s="87"/>
      <c r="G195" s="87"/>
      <c r="H195" s="87"/>
      <c r="I195" s="87"/>
      <c r="J195" s="87"/>
      <c r="K195" s="141"/>
      <c r="L195" s="141"/>
      <c r="M195" s="119"/>
      <c r="N195" s="119"/>
      <c r="O195" s="129"/>
    </row>
    <row r="196" spans="3:15" s="90" customFormat="1" ht="18.75" customHeight="1" x14ac:dyDescent="0.2">
      <c r="C196" s="87"/>
      <c r="D196"/>
      <c r="E196"/>
      <c r="F196" s="87"/>
      <c r="G196" s="87"/>
      <c r="H196" s="87"/>
      <c r="I196" s="87"/>
      <c r="J196" s="87"/>
      <c r="K196" s="141"/>
      <c r="L196" s="141"/>
      <c r="M196" s="119"/>
      <c r="N196" s="119"/>
      <c r="O196" s="129"/>
    </row>
    <row r="197" spans="3:15" s="90" customFormat="1" ht="18.75" customHeight="1" x14ac:dyDescent="0.2">
      <c r="C197" s="87"/>
      <c r="D197"/>
      <c r="E197"/>
      <c r="F197" s="87"/>
      <c r="G197" s="87"/>
      <c r="H197" s="87"/>
      <c r="I197" s="87"/>
      <c r="J197" s="87"/>
      <c r="K197" s="141"/>
      <c r="L197" s="141"/>
      <c r="M197" s="119"/>
      <c r="N197" s="119"/>
      <c r="O197" s="129"/>
    </row>
    <row r="198" spans="3:15" s="90" customFormat="1" ht="18.75" customHeight="1" x14ac:dyDescent="0.2">
      <c r="C198" s="87"/>
      <c r="D198"/>
      <c r="E198"/>
      <c r="F198" s="87"/>
      <c r="G198" s="87"/>
      <c r="H198" s="87"/>
      <c r="I198" s="87"/>
      <c r="J198" s="87"/>
      <c r="K198" s="141"/>
      <c r="L198" s="141"/>
      <c r="M198" s="119"/>
      <c r="N198" s="119"/>
      <c r="O198" s="129"/>
    </row>
    <row r="199" spans="3:15" s="90" customFormat="1" ht="18.75" customHeight="1" x14ac:dyDescent="0.2">
      <c r="C199" s="87"/>
      <c r="D199"/>
      <c r="E199"/>
      <c r="F199" s="87"/>
      <c r="G199" s="87"/>
      <c r="H199" s="87"/>
      <c r="I199" s="87"/>
      <c r="J199" s="87"/>
      <c r="K199" s="141"/>
      <c r="L199" s="141"/>
      <c r="M199" s="119"/>
      <c r="N199" s="119"/>
      <c r="O199" s="129"/>
    </row>
    <row r="200" spans="3:15" s="90" customFormat="1" ht="18.75" customHeight="1" x14ac:dyDescent="0.2">
      <c r="C200" s="87"/>
      <c r="D200"/>
      <c r="E200"/>
      <c r="F200" s="87"/>
      <c r="G200" s="87"/>
      <c r="H200" s="87"/>
      <c r="I200" s="87"/>
      <c r="J200" s="87"/>
      <c r="K200" s="141"/>
      <c r="L200" s="141"/>
      <c r="M200" s="119"/>
      <c r="N200" s="119"/>
      <c r="O200" s="129"/>
    </row>
    <row r="201" spans="3:15" s="90" customFormat="1" ht="18.75" customHeight="1" x14ac:dyDescent="0.2">
      <c r="C201" s="87"/>
      <c r="D201"/>
      <c r="E201"/>
      <c r="F201" s="87"/>
      <c r="G201" s="87"/>
      <c r="H201" s="87"/>
      <c r="I201" s="87"/>
      <c r="J201" s="87"/>
      <c r="K201" s="141"/>
      <c r="L201" s="141"/>
      <c r="M201" s="119"/>
      <c r="N201" s="119"/>
      <c r="O201" s="129"/>
    </row>
    <row r="202" spans="3:15" s="90" customFormat="1" ht="18.75" customHeight="1" x14ac:dyDescent="0.2">
      <c r="C202" s="87"/>
      <c r="D202"/>
      <c r="E202"/>
      <c r="F202" s="87"/>
      <c r="G202" s="87"/>
      <c r="H202" s="87"/>
      <c r="I202" s="87"/>
      <c r="J202" s="87"/>
      <c r="K202" s="141"/>
      <c r="L202" s="141"/>
      <c r="M202" s="119"/>
      <c r="N202" s="119"/>
      <c r="O202" s="129"/>
    </row>
    <row r="203" spans="3:15" s="90" customFormat="1" ht="18.75" customHeight="1" x14ac:dyDescent="0.2">
      <c r="C203" s="87"/>
      <c r="D203"/>
      <c r="E203"/>
      <c r="F203" s="87"/>
      <c r="G203" s="87"/>
      <c r="H203" s="87"/>
      <c r="I203" s="87"/>
      <c r="J203" s="87"/>
      <c r="K203" s="141"/>
      <c r="L203" s="141"/>
      <c r="M203" s="119"/>
      <c r="N203" s="119"/>
      <c r="O203" s="129"/>
    </row>
    <row r="204" spans="3:15" s="90" customFormat="1" ht="18.75" customHeight="1" x14ac:dyDescent="0.2">
      <c r="C204" s="87"/>
      <c r="D204"/>
      <c r="E204"/>
      <c r="F204" s="87"/>
      <c r="G204" s="87"/>
      <c r="H204" s="87"/>
      <c r="I204" s="87"/>
      <c r="J204" s="87"/>
      <c r="K204" s="141"/>
      <c r="L204" s="141"/>
      <c r="M204" s="119"/>
      <c r="N204" s="119"/>
      <c r="O204" s="129"/>
    </row>
    <row r="205" spans="3:15" s="90" customFormat="1" ht="18.75" customHeight="1" x14ac:dyDescent="0.2">
      <c r="C205" s="87"/>
      <c r="D205"/>
      <c r="E205"/>
      <c r="F205" s="87"/>
      <c r="G205" s="87"/>
      <c r="H205" s="87"/>
      <c r="I205" s="87"/>
      <c r="J205" s="87"/>
      <c r="K205" s="141"/>
      <c r="L205" s="141"/>
      <c r="M205" s="119"/>
      <c r="N205" s="119"/>
      <c r="O205" s="129"/>
    </row>
    <row r="206" spans="3:15" s="90" customFormat="1" ht="18.75" customHeight="1" x14ac:dyDescent="0.2">
      <c r="C206" s="87"/>
      <c r="D206"/>
      <c r="E206"/>
      <c r="F206" s="87"/>
      <c r="G206" s="87"/>
      <c r="H206" s="87"/>
      <c r="I206" s="87"/>
      <c r="J206" s="87"/>
      <c r="K206" s="141"/>
      <c r="L206" s="141"/>
      <c r="M206" s="119"/>
      <c r="N206" s="119"/>
      <c r="O206" s="129"/>
    </row>
    <row r="207" spans="3:15" s="90" customFormat="1" ht="18.75" customHeight="1" x14ac:dyDescent="0.2">
      <c r="C207" s="87"/>
      <c r="D207"/>
      <c r="E207"/>
      <c r="F207" s="87"/>
      <c r="G207" s="87"/>
      <c r="H207" s="87"/>
      <c r="I207" s="87"/>
      <c r="J207" s="87"/>
      <c r="K207" s="141"/>
      <c r="L207" s="141"/>
      <c r="M207" s="119"/>
      <c r="N207" s="119"/>
      <c r="O207" s="129"/>
    </row>
    <row r="208" spans="3:15" s="90" customFormat="1" ht="18.75" customHeight="1" x14ac:dyDescent="0.2">
      <c r="C208" s="87"/>
      <c r="D208"/>
      <c r="E208"/>
      <c r="F208" s="87"/>
      <c r="G208" s="87"/>
      <c r="H208" s="87"/>
      <c r="I208" s="87"/>
      <c r="J208" s="87"/>
      <c r="K208" s="141"/>
      <c r="L208" s="141"/>
      <c r="M208" s="119"/>
      <c r="N208" s="119"/>
      <c r="O208" s="129"/>
    </row>
    <row r="209" spans="3:15" s="90" customFormat="1" ht="18.75" customHeight="1" x14ac:dyDescent="0.2">
      <c r="C209" s="87"/>
      <c r="D209"/>
      <c r="E209"/>
      <c r="F209" s="87"/>
      <c r="G209" s="87"/>
      <c r="H209" s="87"/>
      <c r="I209" s="87"/>
      <c r="J209" s="87"/>
      <c r="K209" s="141"/>
      <c r="L209" s="141"/>
      <c r="M209" s="119"/>
      <c r="N209" s="119"/>
      <c r="O209" s="129"/>
    </row>
    <row r="210" spans="3:15" s="90" customFormat="1" ht="18.75" customHeight="1" x14ac:dyDescent="0.2">
      <c r="C210" s="87"/>
      <c r="D210"/>
      <c r="E210"/>
      <c r="F210" s="87"/>
      <c r="G210" s="87"/>
      <c r="H210" s="87"/>
      <c r="I210" s="87"/>
      <c r="J210" s="87"/>
      <c r="K210" s="141"/>
      <c r="L210" s="141"/>
      <c r="M210" s="119"/>
      <c r="N210" s="119"/>
      <c r="O210" s="129"/>
    </row>
    <row r="211" spans="3:15" s="90" customFormat="1" ht="18.75" customHeight="1" x14ac:dyDescent="0.2">
      <c r="C211" s="87"/>
      <c r="D211"/>
      <c r="E211"/>
      <c r="F211" s="87"/>
      <c r="G211" s="87"/>
      <c r="H211" s="87"/>
      <c r="I211" s="87"/>
      <c r="J211" s="87"/>
      <c r="K211" s="141"/>
      <c r="L211" s="141"/>
      <c r="M211" s="119"/>
      <c r="N211" s="119"/>
      <c r="O211" s="129"/>
    </row>
    <row r="212" spans="3:15" s="90" customFormat="1" ht="18.75" customHeight="1" x14ac:dyDescent="0.2">
      <c r="C212" s="87"/>
      <c r="D212"/>
      <c r="E212"/>
      <c r="F212" s="87"/>
      <c r="G212" s="87"/>
      <c r="H212" s="87"/>
      <c r="I212" s="87"/>
      <c r="J212" s="87"/>
      <c r="K212" s="141"/>
      <c r="L212" s="141"/>
      <c r="M212" s="119"/>
      <c r="N212" s="119"/>
      <c r="O212" s="129"/>
    </row>
    <row r="213" spans="3:15" s="90" customFormat="1" ht="18.75" customHeight="1" x14ac:dyDescent="0.2">
      <c r="C213" s="87"/>
      <c r="D213"/>
      <c r="E213"/>
      <c r="F213" s="87"/>
      <c r="G213" s="87"/>
      <c r="H213" s="87"/>
      <c r="I213" s="87"/>
      <c r="J213" s="87"/>
      <c r="K213" s="141"/>
      <c r="L213" s="141"/>
      <c r="M213" s="119"/>
      <c r="N213" s="119"/>
      <c r="O213" s="129"/>
    </row>
    <row r="214" spans="3:15" s="90" customFormat="1" ht="18.75" customHeight="1" x14ac:dyDescent="0.2">
      <c r="C214" s="87"/>
      <c r="D214"/>
      <c r="E214"/>
      <c r="F214" s="87"/>
      <c r="G214" s="87"/>
      <c r="H214" s="87"/>
      <c r="I214" s="87"/>
      <c r="J214" s="87"/>
      <c r="K214" s="141"/>
      <c r="L214" s="141"/>
      <c r="M214" s="119"/>
      <c r="N214" s="119"/>
      <c r="O214" s="129"/>
    </row>
    <row r="215" spans="3:15" s="90" customFormat="1" ht="18.75" customHeight="1" x14ac:dyDescent="0.2">
      <c r="C215" s="87"/>
      <c r="D215"/>
      <c r="E215"/>
      <c r="F215" s="87"/>
      <c r="G215" s="87"/>
      <c r="H215" s="87"/>
      <c r="I215" s="87"/>
      <c r="J215" s="87"/>
      <c r="K215" s="141"/>
      <c r="L215" s="141"/>
      <c r="M215" s="119"/>
      <c r="N215" s="119"/>
      <c r="O215" s="129"/>
    </row>
    <row r="216" spans="3:15" s="90" customFormat="1" ht="18.75" customHeight="1" x14ac:dyDescent="0.2">
      <c r="C216" s="87"/>
      <c r="D216"/>
      <c r="E216"/>
      <c r="F216" s="87"/>
      <c r="G216" s="87"/>
      <c r="H216" s="87"/>
      <c r="I216" s="87"/>
      <c r="J216" s="87"/>
      <c r="K216" s="141"/>
      <c r="L216" s="141"/>
      <c r="M216" s="119"/>
      <c r="N216" s="119"/>
      <c r="O216" s="129"/>
    </row>
  </sheetData>
  <sortState ref="B49:O71">
    <sortCondition ref="C49:C71"/>
  </sortState>
  <mergeCells count="3">
    <mergeCell ref="C2:N5"/>
    <mergeCell ref="N90:N97"/>
    <mergeCell ref="N108:N113"/>
  </mergeCells>
  <pageMargins left="3.937007874015748E-2" right="3.937007874015748E-2" top="0.31496062992125984" bottom="0.31496062992125984" header="0.31496062992125984" footer="0.31496062992125984"/>
  <pageSetup paperSize="8" scale="9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16"/>
  <sheetViews>
    <sheetView showGridLines="0" zoomScale="93" zoomScaleNormal="93" workbookViewId="0">
      <pane xSplit="2" ySplit="7" topLeftCell="C103" activePane="bottomRight" state="frozen"/>
      <selection pane="topRight" activeCell="C1" sqref="C1"/>
      <selection pane="bottomLeft" activeCell="A8" sqref="A8"/>
      <selection pane="bottomRight" activeCell="L108" sqref="L108:L113"/>
    </sheetView>
  </sheetViews>
  <sheetFormatPr defaultRowHeight="12.75" x14ac:dyDescent="0.2"/>
  <cols>
    <col min="1" max="1" width="0.7109375" customWidth="1"/>
    <col min="2" max="2" width="1.42578125" customWidth="1"/>
    <col min="3" max="3" width="5.7109375" style="87" customWidth="1"/>
    <col min="4" max="4" width="28.5703125" customWidth="1"/>
    <col min="5" max="5" width="1.42578125" customWidth="1"/>
    <col min="6" max="10" width="18.5703125" style="87" customWidth="1"/>
    <col min="11" max="12" width="18.5703125" style="141" customWidth="1"/>
    <col min="13" max="13" width="18.5703125" style="119" customWidth="1"/>
    <col min="14" max="14" width="42.85546875" style="119" customWidth="1"/>
    <col min="15" max="15" width="1.42578125" style="119" customWidth="1"/>
  </cols>
  <sheetData>
    <row r="1" spans="2:16" ht="7.5" customHeight="1" thickBot="1" x14ac:dyDescent="0.25"/>
    <row r="2" spans="2:16" x14ac:dyDescent="0.2">
      <c r="B2" s="93"/>
      <c r="C2" s="232" t="s">
        <v>385</v>
      </c>
      <c r="D2" s="232"/>
      <c r="E2" s="232"/>
      <c r="F2" s="232"/>
      <c r="G2" s="232"/>
      <c r="H2" s="232"/>
      <c r="I2" s="232"/>
      <c r="J2" s="232"/>
      <c r="K2" s="232"/>
      <c r="L2" s="232"/>
      <c r="M2" s="232"/>
      <c r="N2" s="232"/>
      <c r="O2" s="120"/>
    </row>
    <row r="3" spans="2:16" x14ac:dyDescent="0.2">
      <c r="B3" s="94"/>
      <c r="C3" s="233"/>
      <c r="D3" s="233"/>
      <c r="E3" s="233"/>
      <c r="F3" s="233"/>
      <c r="G3" s="233"/>
      <c r="H3" s="233"/>
      <c r="I3" s="233"/>
      <c r="J3" s="233"/>
      <c r="K3" s="233"/>
      <c r="L3" s="233"/>
      <c r="M3" s="233"/>
      <c r="N3" s="233"/>
      <c r="O3" s="121"/>
    </row>
    <row r="4" spans="2:16" x14ac:dyDescent="0.2">
      <c r="B4" s="94"/>
      <c r="C4" s="233"/>
      <c r="D4" s="233"/>
      <c r="E4" s="233"/>
      <c r="F4" s="233"/>
      <c r="G4" s="233"/>
      <c r="H4" s="233"/>
      <c r="I4" s="233"/>
      <c r="J4" s="233"/>
      <c r="K4" s="233"/>
      <c r="L4" s="233"/>
      <c r="M4" s="233"/>
      <c r="N4" s="233"/>
      <c r="O4" s="121"/>
    </row>
    <row r="5" spans="2:16" ht="13.5" thickBot="1" x14ac:dyDescent="0.25">
      <c r="B5" s="95"/>
      <c r="C5" s="234"/>
      <c r="D5" s="234"/>
      <c r="E5" s="234"/>
      <c r="F5" s="234"/>
      <c r="G5" s="234"/>
      <c r="H5" s="234"/>
      <c r="I5" s="234"/>
      <c r="J5" s="234"/>
      <c r="K5" s="234"/>
      <c r="L5" s="234"/>
      <c r="M5" s="234"/>
      <c r="N5" s="234"/>
      <c r="O5" s="122"/>
    </row>
    <row r="6" spans="2:16" ht="7.5" customHeight="1" x14ac:dyDescent="0.2">
      <c r="B6" s="96"/>
      <c r="C6" s="98"/>
      <c r="D6" s="97"/>
      <c r="E6" s="97"/>
      <c r="F6" s="98"/>
      <c r="G6" s="98"/>
      <c r="H6" s="98"/>
      <c r="I6" s="98"/>
      <c r="J6" s="112"/>
      <c r="K6" s="142"/>
      <c r="L6" s="142"/>
      <c r="M6" s="123"/>
      <c r="N6" s="123"/>
      <c r="O6" s="123"/>
    </row>
    <row r="7" spans="2:16" s="132" customFormat="1" ht="48" customHeight="1" x14ac:dyDescent="0.2">
      <c r="B7" s="124"/>
      <c r="C7" s="130"/>
      <c r="D7" s="130"/>
      <c r="E7" s="130"/>
      <c r="F7" s="130" t="s">
        <v>167</v>
      </c>
      <c r="G7" s="131" t="s">
        <v>157</v>
      </c>
      <c r="H7" s="131" t="s">
        <v>386</v>
      </c>
      <c r="I7" s="130" t="s">
        <v>158</v>
      </c>
      <c r="J7" s="231" t="s">
        <v>405</v>
      </c>
      <c r="K7" s="143" t="s">
        <v>377</v>
      </c>
      <c r="L7" s="143" t="s">
        <v>272</v>
      </c>
      <c r="M7" s="137" t="s">
        <v>266</v>
      </c>
      <c r="N7" s="138" t="s">
        <v>159</v>
      </c>
      <c r="O7" s="130"/>
    </row>
    <row r="8" spans="2:16" s="136" customFormat="1" ht="15" customHeight="1" x14ac:dyDescent="0.2">
      <c r="B8" s="125"/>
      <c r="C8" s="133"/>
      <c r="E8" s="133"/>
      <c r="F8" s="133" t="s">
        <v>160</v>
      </c>
      <c r="G8" s="133" t="s">
        <v>160</v>
      </c>
      <c r="H8" s="134"/>
      <c r="I8" s="133"/>
      <c r="J8" s="135"/>
      <c r="K8" s="144"/>
      <c r="L8" s="144"/>
      <c r="M8" s="133"/>
      <c r="N8" s="133"/>
      <c r="O8" s="133"/>
    </row>
    <row r="9" spans="2:16" ht="6" customHeight="1" x14ac:dyDescent="0.2">
      <c r="B9" s="99"/>
      <c r="C9" s="92"/>
      <c r="D9" s="91"/>
      <c r="E9" s="91"/>
      <c r="F9" s="92"/>
      <c r="G9" s="92"/>
      <c r="H9" s="92"/>
      <c r="I9" s="92"/>
      <c r="J9" s="113"/>
      <c r="K9" s="145"/>
      <c r="L9" s="145"/>
      <c r="M9" s="126"/>
      <c r="N9" s="126"/>
      <c r="O9" s="126"/>
    </row>
    <row r="10" spans="2:16" ht="15" hidden="1" customHeight="1" x14ac:dyDescent="0.2">
      <c r="B10" s="99"/>
      <c r="C10" s="92"/>
      <c r="D10" s="91"/>
      <c r="E10" s="91"/>
      <c r="F10" s="92"/>
      <c r="G10" s="92"/>
      <c r="H10" s="92"/>
      <c r="I10" s="92"/>
      <c r="J10" s="113"/>
      <c r="K10" s="145"/>
      <c r="L10" s="145"/>
      <c r="M10" s="126"/>
      <c r="N10" s="126"/>
      <c r="O10" s="126"/>
    </row>
    <row r="11" spans="2:16" ht="15" customHeight="1" x14ac:dyDescent="0.2">
      <c r="B11" s="99"/>
      <c r="C11" s="219"/>
      <c r="D11" s="218" t="s">
        <v>388</v>
      </c>
      <c r="E11" s="108"/>
      <c r="F11" s="164">
        <f>SUM(F12:F41)</f>
        <v>501819840</v>
      </c>
      <c r="G11" s="164">
        <f>SUM(G12:G41)</f>
        <v>528300399</v>
      </c>
      <c r="H11" s="164">
        <f>SUM(H12:H41)</f>
        <v>391965260.93000001</v>
      </c>
      <c r="I11" s="164">
        <f>G11-H11</f>
        <v>136335138.06999999</v>
      </c>
      <c r="J11" s="165">
        <f>H11/G11*100</f>
        <v>74.193633332841756</v>
      </c>
      <c r="K11" s="164">
        <f>SUM(K12:K41)</f>
        <v>-590750</v>
      </c>
      <c r="L11" s="164">
        <f>SUM(L12:L41)</f>
        <v>11163024</v>
      </c>
      <c r="M11" s="164">
        <f>SUM(M12:M41)</f>
        <v>14711774</v>
      </c>
      <c r="N11" s="166"/>
      <c r="O11" s="126"/>
    </row>
    <row r="12" spans="2:16" ht="15" customHeight="1" x14ac:dyDescent="0.2">
      <c r="B12" s="99"/>
      <c r="C12" s="105">
        <v>102</v>
      </c>
      <c r="D12" s="109" t="s">
        <v>387</v>
      </c>
      <c r="E12" s="108"/>
      <c r="F12" s="139">
        <f>'Hent Data'!T30</f>
        <v>6164400</v>
      </c>
      <c r="G12" s="139">
        <f>'Hent Data'!U30</f>
        <v>6750612</v>
      </c>
      <c r="H12" s="139">
        <f>'Hent Data'!V30</f>
        <v>1070652.2</v>
      </c>
      <c r="I12" s="115">
        <f>G12-H12</f>
        <v>5679959.7999999998</v>
      </c>
      <c r="J12" s="114">
        <f>H12/G12*100</f>
        <v>15.860076093841565</v>
      </c>
      <c r="K12" s="139">
        <f>L12-M12</f>
        <v>99207</v>
      </c>
      <c r="L12" s="139">
        <v>685000</v>
      </c>
      <c r="M12" s="139">
        <f>'Hent Data'!W30</f>
        <v>585793</v>
      </c>
      <c r="N12" s="166"/>
      <c r="O12" s="126"/>
    </row>
    <row r="13" spans="2:16" s="90" customFormat="1" ht="51" x14ac:dyDescent="0.2">
      <c r="B13" s="100"/>
      <c r="C13" s="107">
        <v>110</v>
      </c>
      <c r="D13" s="108" t="str">
        <f>'Hent Data'!A31</f>
        <v>Skoleafdelingen</v>
      </c>
      <c r="E13" s="108"/>
      <c r="F13" s="139">
        <f>'Hent Data'!T31+'Hent Data'!T35</f>
        <v>82073790</v>
      </c>
      <c r="G13" s="139">
        <f>'Hent Data'!U31+'Hent Data'!U35</f>
        <v>85245202</v>
      </c>
      <c r="H13" s="139">
        <f>'Hent Data'!V31+'Hent Data'!V35</f>
        <v>61245387.939999998</v>
      </c>
      <c r="I13" s="115">
        <f t="shared" ref="I13:I76" si="0">G13-H13</f>
        <v>23999814.060000002</v>
      </c>
      <c r="J13" s="114">
        <f t="shared" ref="J13:J67" si="1">H13/G13*100</f>
        <v>71.846140900692575</v>
      </c>
      <c r="K13" s="139">
        <f>L13-M13+4263000-900000-405000</f>
        <v>1485342</v>
      </c>
      <c r="L13" s="139">
        <v>7981111</v>
      </c>
      <c r="M13" s="139">
        <f>'Hent Data'!W31</f>
        <v>9453769</v>
      </c>
      <c r="N13" s="213" t="s">
        <v>360</v>
      </c>
      <c r="O13" s="147"/>
    </row>
    <row r="14" spans="2:16" s="90" customFormat="1" ht="30.75" customHeight="1" x14ac:dyDescent="0.2">
      <c r="B14" s="100"/>
      <c r="C14" s="105">
        <v>301</v>
      </c>
      <c r="D14" s="108" t="str">
        <f>'Hent Data'!A32</f>
        <v>Agerbæk Skole</v>
      </c>
      <c r="E14" s="106"/>
      <c r="F14" s="139">
        <f>'Hent Data'!T32</f>
        <v>16011260</v>
      </c>
      <c r="G14" s="139">
        <f>'Hent Data'!U32</f>
        <v>17397659</v>
      </c>
      <c r="H14" s="139">
        <f>'Hent Data'!V32</f>
        <v>12815289.300000001</v>
      </c>
      <c r="I14" s="115">
        <f t="shared" si="0"/>
        <v>4582369.6999999993</v>
      </c>
      <c r="J14" s="114">
        <f t="shared" si="1"/>
        <v>73.660998298679161</v>
      </c>
      <c r="K14" s="139">
        <f t="shared" ref="K14:K19" si="2">L14-M14</f>
        <v>-78</v>
      </c>
      <c r="L14" s="139">
        <v>304000</v>
      </c>
      <c r="M14" s="139">
        <f>'Hent Data'!W32</f>
        <v>304078</v>
      </c>
      <c r="N14" s="213" t="s">
        <v>355</v>
      </c>
      <c r="O14" s="147"/>
    </row>
    <row r="15" spans="2:16" s="90" customFormat="1" ht="25.5" customHeight="1" x14ac:dyDescent="0.2">
      <c r="B15" s="100"/>
      <c r="C15" s="105">
        <v>302</v>
      </c>
      <c r="D15" s="108" t="str">
        <f>'Hent Data'!A33</f>
        <v>Alslev Skole</v>
      </c>
      <c r="E15" s="106"/>
      <c r="F15" s="139">
        <f>'Hent Data'!T33</f>
        <v>12629860</v>
      </c>
      <c r="G15" s="139">
        <f>'Hent Data'!U33</f>
        <v>13045025</v>
      </c>
      <c r="H15" s="139">
        <f>'Hent Data'!V33</f>
        <v>9780209.9399999995</v>
      </c>
      <c r="I15" s="115">
        <f t="shared" si="0"/>
        <v>3264815.0600000005</v>
      </c>
      <c r="J15" s="114">
        <f t="shared" si="1"/>
        <v>74.97271902506894</v>
      </c>
      <c r="K15" s="139">
        <f t="shared" si="2"/>
        <v>145742</v>
      </c>
      <c r="L15" s="139">
        <v>100000</v>
      </c>
      <c r="M15" s="139">
        <f>'Hent Data'!W33</f>
        <v>-45742</v>
      </c>
      <c r="N15" s="211" t="s">
        <v>361</v>
      </c>
      <c r="O15" s="147"/>
    </row>
    <row r="16" spans="2:16" s="90" customFormat="1" ht="25.5" customHeight="1" x14ac:dyDescent="0.2">
      <c r="B16" s="100"/>
      <c r="C16" s="107">
        <v>303</v>
      </c>
      <c r="D16" s="108" t="str">
        <f>'Hent Data'!A34</f>
        <v>Ansager Skole</v>
      </c>
      <c r="E16" s="108"/>
      <c r="F16" s="139">
        <f>'Hent Data'!T34</f>
        <v>14223980</v>
      </c>
      <c r="G16" s="139">
        <f>'Hent Data'!U34</f>
        <v>14089390</v>
      </c>
      <c r="H16" s="139">
        <f>'Hent Data'!V34</f>
        <v>11631528.51</v>
      </c>
      <c r="I16" s="115">
        <f t="shared" si="0"/>
        <v>2457861.4900000002</v>
      </c>
      <c r="J16" s="114">
        <f t="shared" si="1"/>
        <v>82.555231347844014</v>
      </c>
      <c r="K16" s="139">
        <f t="shared" si="2"/>
        <v>-378185</v>
      </c>
      <c r="L16" s="139">
        <v>-1350000</v>
      </c>
      <c r="M16" s="139">
        <f>'Hent Data'!W34</f>
        <v>-971815</v>
      </c>
      <c r="N16" s="213" t="s">
        <v>357</v>
      </c>
      <c r="O16" s="147"/>
      <c r="P16" s="90" t="s">
        <v>378</v>
      </c>
    </row>
    <row r="17" spans="2:16" s="90" customFormat="1" x14ac:dyDescent="0.2">
      <c r="B17" s="100"/>
      <c r="C17" s="107">
        <v>311</v>
      </c>
      <c r="D17" s="108" t="str">
        <f>'Hent Data'!A36</f>
        <v>Blåbjergskolen Lunde/Kvong</v>
      </c>
      <c r="E17" s="108"/>
      <c r="F17" s="139">
        <f>'Hent Data'!T36</f>
        <v>8581620</v>
      </c>
      <c r="G17" s="139">
        <f>'Hent Data'!U36</f>
        <v>8956536</v>
      </c>
      <c r="H17" s="139">
        <f>'Hent Data'!V36</f>
        <v>6609420.04</v>
      </c>
      <c r="I17" s="139">
        <f t="shared" si="0"/>
        <v>2347115.96</v>
      </c>
      <c r="J17" s="114">
        <f t="shared" si="1"/>
        <v>73.794378094388279</v>
      </c>
      <c r="K17" s="139">
        <f t="shared" si="2"/>
        <v>-9025</v>
      </c>
      <c r="L17" s="139">
        <f>105000+280000</f>
        <v>385000</v>
      </c>
      <c r="M17" s="139">
        <f>'Hent Data'!W36</f>
        <v>394025</v>
      </c>
      <c r="N17" s="211" t="s">
        <v>400</v>
      </c>
      <c r="O17" s="147"/>
    </row>
    <row r="18" spans="2:16" s="90" customFormat="1" x14ac:dyDescent="0.2">
      <c r="B18" s="100"/>
      <c r="C18" s="107">
        <v>315</v>
      </c>
      <c r="D18" s="108" t="str">
        <f>'Hent Data'!A37</f>
        <v>Blåbjergskolen Nr. Nebel</v>
      </c>
      <c r="E18" s="108"/>
      <c r="F18" s="139">
        <f>'Hent Data'!T37</f>
        <v>19189830</v>
      </c>
      <c r="G18" s="139">
        <f>'Hent Data'!U37</f>
        <v>18658729</v>
      </c>
      <c r="H18" s="139">
        <f>'Hent Data'!V37</f>
        <v>14482235.77</v>
      </c>
      <c r="I18" s="139">
        <f t="shared" si="0"/>
        <v>4176493.2300000004</v>
      </c>
      <c r="J18" s="114">
        <f t="shared" si="1"/>
        <v>77.616410903443636</v>
      </c>
      <c r="K18" s="139">
        <f t="shared" si="2"/>
        <v>467321</v>
      </c>
      <c r="L18" s="139">
        <f>-500000-41000</f>
        <v>-541000</v>
      </c>
      <c r="M18" s="139">
        <f>'Hent Data'!W37</f>
        <v>-1008321</v>
      </c>
      <c r="N18" s="211" t="s">
        <v>400</v>
      </c>
      <c r="O18" s="147"/>
    </row>
    <row r="19" spans="2:16" s="90" customFormat="1" ht="31.5" customHeight="1" x14ac:dyDescent="0.2">
      <c r="B19" s="100"/>
      <c r="C19" s="107">
        <v>305</v>
      </c>
      <c r="D19" s="108" t="str">
        <f>'Hent Data'!A38</f>
        <v>Blåvandshuk Skole</v>
      </c>
      <c r="E19" s="108"/>
      <c r="F19" s="139">
        <f>'Hent Data'!T38</f>
        <v>37434860</v>
      </c>
      <c r="G19" s="139">
        <f>'Hent Data'!U38</f>
        <v>38281260</v>
      </c>
      <c r="H19" s="139">
        <f>'Hent Data'!V38</f>
        <v>29204105.129999999</v>
      </c>
      <c r="I19" s="139">
        <f t="shared" si="0"/>
        <v>9077154.870000001</v>
      </c>
      <c r="J19" s="114">
        <f t="shared" si="1"/>
        <v>76.288254696945714</v>
      </c>
      <c r="K19" s="139">
        <f t="shared" si="2"/>
        <v>749470</v>
      </c>
      <c r="L19" s="139">
        <v>500000</v>
      </c>
      <c r="M19" s="139">
        <f>'Hent Data'!W38</f>
        <v>-249470</v>
      </c>
      <c r="N19" s="211" t="s">
        <v>362</v>
      </c>
      <c r="O19" s="147"/>
    </row>
    <row r="20" spans="2:16" s="90" customFormat="1" ht="44.25" customHeight="1" x14ac:dyDescent="0.2">
      <c r="B20" s="100"/>
      <c r="C20" s="107">
        <v>306</v>
      </c>
      <c r="D20" s="108" t="str">
        <f>'Hent Data'!A39</f>
        <v>Brorsonskolen</v>
      </c>
      <c r="E20" s="108"/>
      <c r="F20" s="139">
        <f>'Hent Data'!T39</f>
        <v>38913970</v>
      </c>
      <c r="G20" s="139">
        <f>'Hent Data'!U39</f>
        <v>38059683</v>
      </c>
      <c r="H20" s="139">
        <f>'Hent Data'!V39</f>
        <v>30684294.489999998</v>
      </c>
      <c r="I20" s="139">
        <f t="shared" si="0"/>
        <v>7375388.5100000016</v>
      </c>
      <c r="J20" s="114">
        <f t="shared" si="1"/>
        <v>80.621518812965405</v>
      </c>
      <c r="K20" s="139">
        <v>346630</v>
      </c>
      <c r="L20" s="139">
        <v>-1200000</v>
      </c>
      <c r="M20" s="139">
        <v>-1546630</v>
      </c>
      <c r="N20" s="211" t="s">
        <v>343</v>
      </c>
      <c r="O20" s="147"/>
    </row>
    <row r="21" spans="2:16" s="90" customFormat="1" ht="18.75" customHeight="1" x14ac:dyDescent="0.2">
      <c r="B21" s="100"/>
      <c r="C21" s="107">
        <v>308</v>
      </c>
      <c r="D21" s="108" t="str">
        <f>'Hent Data'!A40</f>
        <v>Horne Skole /Børneby</v>
      </c>
      <c r="E21" s="108"/>
      <c r="F21" s="139">
        <f>'Hent Data'!T40</f>
        <v>6637900</v>
      </c>
      <c r="G21" s="139">
        <f>'Hent Data'!U40</f>
        <v>6443399</v>
      </c>
      <c r="H21" s="139">
        <f>'Hent Data'!V40</f>
        <v>4620459.05</v>
      </c>
      <c r="I21" s="139">
        <f t="shared" si="0"/>
        <v>1822939.9500000002</v>
      </c>
      <c r="J21" s="114">
        <f t="shared" si="1"/>
        <v>71.708411197257831</v>
      </c>
      <c r="K21" s="139">
        <f>L21-M21</f>
        <v>98515</v>
      </c>
      <c r="L21" s="139">
        <v>100000</v>
      </c>
      <c r="M21" s="139">
        <f>'Hent Data'!W40</f>
        <v>1485</v>
      </c>
      <c r="N21" s="211" t="s">
        <v>363</v>
      </c>
      <c r="O21" s="147"/>
    </row>
    <row r="22" spans="2:16" s="90" customFormat="1" ht="30" customHeight="1" x14ac:dyDescent="0.2">
      <c r="B22" s="100"/>
      <c r="C22" s="107">
        <v>309</v>
      </c>
      <c r="D22" s="108" t="str">
        <f>'Hent Data'!A41</f>
        <v>Janderup Skole</v>
      </c>
      <c r="E22" s="108"/>
      <c r="F22" s="139">
        <f>'Hent Data'!T41</f>
        <v>8201520</v>
      </c>
      <c r="G22" s="139">
        <f>'Hent Data'!U41</f>
        <v>9628119</v>
      </c>
      <c r="H22" s="139">
        <f>'Hent Data'!V41</f>
        <v>6659722.8600000003</v>
      </c>
      <c r="I22" s="139">
        <f t="shared" si="0"/>
        <v>2968396.1399999997</v>
      </c>
      <c r="J22" s="114">
        <f t="shared" si="1"/>
        <v>69.169511303298179</v>
      </c>
      <c r="K22" s="139">
        <f t="shared" ref="K22:K25" si="3">L22-M22</f>
        <v>241482</v>
      </c>
      <c r="L22" s="139">
        <v>500000</v>
      </c>
      <c r="M22" s="139">
        <f>'Hent Data'!W41</f>
        <v>258518</v>
      </c>
      <c r="N22" s="213" t="s">
        <v>389</v>
      </c>
      <c r="O22" s="147"/>
    </row>
    <row r="23" spans="2:16" s="90" customFormat="1" ht="25.5" customHeight="1" x14ac:dyDescent="0.2">
      <c r="B23" s="100"/>
      <c r="C23" s="107">
        <v>312</v>
      </c>
      <c r="D23" s="108" t="str">
        <f>'Hent Data'!A42</f>
        <v>Lykkesgårdskolen</v>
      </c>
      <c r="E23" s="108"/>
      <c r="F23" s="139">
        <f>'Hent Data'!T42</f>
        <v>51525100</v>
      </c>
      <c r="G23" s="139">
        <f>'Hent Data'!U42</f>
        <v>52659232</v>
      </c>
      <c r="H23" s="139">
        <f>'Hent Data'!V42</f>
        <v>41892948.899999999</v>
      </c>
      <c r="I23" s="139">
        <f t="shared" si="0"/>
        <v>10766283.100000001</v>
      </c>
      <c r="J23" s="114">
        <f t="shared" si="1"/>
        <v>79.554804179445682</v>
      </c>
      <c r="K23" s="139">
        <f t="shared" si="3"/>
        <v>400347</v>
      </c>
      <c r="L23" s="139">
        <v>-252000</v>
      </c>
      <c r="M23" s="139">
        <f>'Hent Data'!W42</f>
        <v>-652347</v>
      </c>
      <c r="N23" s="211" t="s">
        <v>364</v>
      </c>
      <c r="O23" s="147"/>
    </row>
    <row r="24" spans="2:16" s="90" customFormat="1" ht="27" customHeight="1" x14ac:dyDescent="0.2">
      <c r="B24" s="100"/>
      <c r="C24" s="107">
        <v>314</v>
      </c>
      <c r="D24" s="108" t="str">
        <f>'Hent Data'!A43</f>
        <v>Næsbjerg</v>
      </c>
      <c r="E24" s="108"/>
      <c r="F24" s="139">
        <f>'Hent Data'!T43</f>
        <v>19813880</v>
      </c>
      <c r="G24" s="139">
        <f>'Hent Data'!U43</f>
        <v>21411888</v>
      </c>
      <c r="H24" s="139">
        <f>'Hent Data'!V43</f>
        <v>15886239.99</v>
      </c>
      <c r="I24" s="139">
        <f t="shared" si="0"/>
        <v>5525648.0099999998</v>
      </c>
      <c r="J24" s="114">
        <f t="shared" si="1"/>
        <v>74.193550750872603</v>
      </c>
      <c r="K24" s="139">
        <f t="shared" si="3"/>
        <v>-436823</v>
      </c>
      <c r="L24" s="139">
        <f>100000+200000</f>
        <v>300000</v>
      </c>
      <c r="M24" s="139">
        <f>'Hent Data'!W43</f>
        <v>736823</v>
      </c>
      <c r="N24" s="213" t="s">
        <v>390</v>
      </c>
      <c r="O24" s="147"/>
    </row>
    <row r="25" spans="2:16" s="90" customFormat="1" ht="18.75" customHeight="1" x14ac:dyDescent="0.2">
      <c r="B25" s="100"/>
      <c r="C25" s="107">
        <v>313</v>
      </c>
      <c r="D25" s="108" t="str">
        <f>'Hent Data'!A44</f>
        <v>Nordenskov</v>
      </c>
      <c r="E25" s="108"/>
      <c r="F25" s="139">
        <f>'Hent Data'!T44</f>
        <v>8755830</v>
      </c>
      <c r="G25" s="139">
        <f>'Hent Data'!U44</f>
        <v>9145561</v>
      </c>
      <c r="H25" s="139">
        <f>'Hent Data'!V44</f>
        <v>6569479.6799999997</v>
      </c>
      <c r="I25" s="139">
        <f t="shared" si="0"/>
        <v>2576081.3200000003</v>
      </c>
      <c r="J25" s="114">
        <f t="shared" si="1"/>
        <v>71.832440678051341</v>
      </c>
      <c r="K25" s="139">
        <f t="shared" si="3"/>
        <v>-106030</v>
      </c>
      <c r="L25" s="139">
        <v>70000</v>
      </c>
      <c r="M25" s="139">
        <f>'Hent Data'!W44</f>
        <v>176030</v>
      </c>
      <c r="N25" s="213" t="s">
        <v>391</v>
      </c>
      <c r="O25" s="147"/>
      <c r="P25" s="90" t="s">
        <v>378</v>
      </c>
    </row>
    <row r="26" spans="2:16" s="90" customFormat="1" x14ac:dyDescent="0.2">
      <c r="B26" s="100"/>
      <c r="C26" s="107">
        <v>316</v>
      </c>
      <c r="D26" s="108" t="str">
        <f>'Hent Data'!A45</f>
        <v>Outrup Skole</v>
      </c>
      <c r="E26" s="108"/>
      <c r="F26" s="139">
        <f>'Hent Data'!T45</f>
        <v>10254460</v>
      </c>
      <c r="G26" s="139">
        <f>'Hent Data'!U45</f>
        <v>10115122</v>
      </c>
      <c r="H26" s="139">
        <f>'Hent Data'!V45</f>
        <v>8105353.9699999997</v>
      </c>
      <c r="I26" s="139">
        <f t="shared" si="0"/>
        <v>2009768.0300000003</v>
      </c>
      <c r="J26" s="114">
        <f t="shared" si="1"/>
        <v>80.131054968986035</v>
      </c>
      <c r="K26" s="139">
        <f>L26-M26</f>
        <v>-72248</v>
      </c>
      <c r="L26" s="139">
        <f>-304500+170000</f>
        <v>-134500</v>
      </c>
      <c r="M26" s="139">
        <f>'Hent Data'!W45</f>
        <v>-62252</v>
      </c>
      <c r="N26" s="211" t="s">
        <v>400</v>
      </c>
      <c r="O26" s="147"/>
    </row>
    <row r="27" spans="2:16" s="90" customFormat="1" ht="41.25" customHeight="1" x14ac:dyDescent="0.2">
      <c r="B27" s="100"/>
      <c r="C27" s="107">
        <v>317</v>
      </c>
      <c r="D27" s="108" t="str">
        <f>'Hent Data'!A46</f>
        <v>Sct. Jacobi Skole</v>
      </c>
      <c r="E27" s="108"/>
      <c r="F27" s="139">
        <f>'Hent Data'!T46</f>
        <v>30373080</v>
      </c>
      <c r="G27" s="139">
        <f>'Hent Data'!U46</f>
        <v>32856224</v>
      </c>
      <c r="H27" s="139">
        <f>'Hent Data'!V46</f>
        <v>23611045.050000001</v>
      </c>
      <c r="I27" s="139">
        <f t="shared" si="0"/>
        <v>9245178.9499999993</v>
      </c>
      <c r="J27" s="114">
        <f t="shared" si="1"/>
        <v>71.86171195448388</v>
      </c>
      <c r="K27" s="139">
        <f>L27-M27</f>
        <v>-524486</v>
      </c>
      <c r="L27" s="139">
        <v>1300000</v>
      </c>
      <c r="M27" s="139">
        <f>'Hent Data'!W46</f>
        <v>1824486</v>
      </c>
      <c r="N27" s="213" t="s">
        <v>392</v>
      </c>
      <c r="O27" s="147"/>
    </row>
    <row r="28" spans="2:16" s="90" customFormat="1" ht="29.25" customHeight="1" x14ac:dyDescent="0.2">
      <c r="B28" s="100"/>
      <c r="C28" s="107">
        <v>319</v>
      </c>
      <c r="D28" s="108" t="str">
        <f>'Hent Data'!A47</f>
        <v>Starup Skole</v>
      </c>
      <c r="E28" s="108"/>
      <c r="F28" s="139">
        <f>'Hent Data'!T47</f>
        <v>7489650</v>
      </c>
      <c r="G28" s="139">
        <f>'Hent Data'!U47</f>
        <v>7919734</v>
      </c>
      <c r="H28" s="139">
        <f>'Hent Data'!V47</f>
        <v>5822128.1900000004</v>
      </c>
      <c r="I28" s="139">
        <f t="shared" si="0"/>
        <v>2097605.8099999996</v>
      </c>
      <c r="J28" s="114">
        <f t="shared" si="1"/>
        <v>73.514188607849718</v>
      </c>
      <c r="K28" s="139">
        <f>L28-M28</f>
        <v>-21738</v>
      </c>
      <c r="L28" s="139">
        <v>0</v>
      </c>
      <c r="M28" s="139">
        <f>'Hent Data'!W47</f>
        <v>21738</v>
      </c>
      <c r="N28" s="213" t="s">
        <v>355</v>
      </c>
      <c r="O28" s="147"/>
    </row>
    <row r="29" spans="2:16" s="90" customFormat="1" ht="32.25" customHeight="1" x14ac:dyDescent="0.2">
      <c r="B29" s="100"/>
      <c r="C29" s="107">
        <v>320</v>
      </c>
      <c r="D29" s="108" t="str">
        <f>'Hent Data'!A48</f>
        <v>Thorstrup Skole</v>
      </c>
      <c r="E29" s="108"/>
      <c r="F29" s="139">
        <f>'Hent Data'!T48</f>
        <v>9179790</v>
      </c>
      <c r="G29" s="139">
        <f>'Hent Data'!U48</f>
        <v>9536536</v>
      </c>
      <c r="H29" s="139">
        <f>'Hent Data'!V48</f>
        <v>6959594.8099999996</v>
      </c>
      <c r="I29" s="139">
        <f t="shared" si="0"/>
        <v>2576941.1900000004</v>
      </c>
      <c r="J29" s="114">
        <f t="shared" si="1"/>
        <v>72.978226160945653</v>
      </c>
      <c r="K29" s="139">
        <f>L29-M29</f>
        <v>-255297</v>
      </c>
      <c r="L29" s="139">
        <v>300000</v>
      </c>
      <c r="M29" s="139">
        <f>'Hent Data'!W48</f>
        <v>555297</v>
      </c>
      <c r="N29" s="213" t="s">
        <v>394</v>
      </c>
      <c r="O29" s="147"/>
    </row>
    <row r="30" spans="2:16" s="90" customFormat="1" ht="38.25" x14ac:dyDescent="0.2">
      <c r="B30" s="100"/>
      <c r="C30" s="107">
        <v>321</v>
      </c>
      <c r="D30" s="108" t="str">
        <f>'Hent Data'!A49</f>
        <v>Tistrup Skole</v>
      </c>
      <c r="E30" s="108"/>
      <c r="F30" s="139">
        <f>'Hent Data'!T49</f>
        <v>35924580</v>
      </c>
      <c r="G30" s="139">
        <f>'Hent Data'!U49</f>
        <v>37887589</v>
      </c>
      <c r="H30" s="139">
        <f>'Hent Data'!V49</f>
        <v>30229791.969999999</v>
      </c>
      <c r="I30" s="139">
        <f t="shared" si="0"/>
        <v>7657797.0300000012</v>
      </c>
      <c r="J30" s="114">
        <f t="shared" si="1"/>
        <v>79.788112064876969</v>
      </c>
      <c r="K30" s="139">
        <f>L30-M30</f>
        <v>0</v>
      </c>
      <c r="L30" s="139">
        <v>-826301</v>
      </c>
      <c r="M30" s="139">
        <f>'Hent Data'!W49</f>
        <v>-826301</v>
      </c>
      <c r="N30" s="213" t="s">
        <v>395</v>
      </c>
      <c r="O30" s="147"/>
    </row>
    <row r="31" spans="2:16" s="90" customFormat="1" ht="18.75" customHeight="1" x14ac:dyDescent="0.2">
      <c r="B31" s="100"/>
      <c r="C31" s="107">
        <v>322</v>
      </c>
      <c r="D31" s="108" t="str">
        <f>'Hent Data'!A50</f>
        <v>Ølgod Skole</v>
      </c>
      <c r="E31" s="108"/>
      <c r="F31" s="139">
        <f>'Hent Data'!T50</f>
        <v>32407600</v>
      </c>
      <c r="G31" s="139">
        <f>'Hent Data'!U50</f>
        <v>33399733</v>
      </c>
      <c r="H31" s="139">
        <f>'Hent Data'!V50</f>
        <v>24341603.09</v>
      </c>
      <c r="I31" s="139">
        <f t="shared" si="0"/>
        <v>9058129.9100000001</v>
      </c>
      <c r="J31" s="114">
        <f t="shared" si="1"/>
        <v>72.879633768329825</v>
      </c>
      <c r="K31" s="139">
        <v>22872</v>
      </c>
      <c r="L31" s="139">
        <v>0</v>
      </c>
      <c r="M31" s="139">
        <f>'Hent Data'!W50</f>
        <v>-22872</v>
      </c>
      <c r="N31" s="107" t="s">
        <v>271</v>
      </c>
      <c r="O31" s="147"/>
    </row>
    <row r="32" spans="2:16" s="90" customFormat="1" ht="38.25" x14ac:dyDescent="0.2">
      <c r="B32" s="100"/>
      <c r="C32" s="107">
        <v>324</v>
      </c>
      <c r="D32" s="108" t="str">
        <f>'Hent Data'!A51</f>
        <v>Årre Skole</v>
      </c>
      <c r="E32" s="108"/>
      <c r="F32" s="139">
        <f>'Hent Data'!T51</f>
        <v>10061680</v>
      </c>
      <c r="G32" s="139">
        <f>'Hent Data'!U51</f>
        <v>11810522</v>
      </c>
      <c r="H32" s="139">
        <f>'Hent Data'!V51</f>
        <v>7591738.7699999996</v>
      </c>
      <c r="I32" s="139">
        <f t="shared" si="0"/>
        <v>4218783.2300000004</v>
      </c>
      <c r="J32" s="114">
        <f t="shared" si="1"/>
        <v>64.279451577161453</v>
      </c>
      <c r="K32" s="139">
        <f>L32-M32</f>
        <v>-493512</v>
      </c>
      <c r="L32" s="139">
        <f>958000-150000</f>
        <v>808000</v>
      </c>
      <c r="M32" s="139">
        <f>'Hent Data'!W51</f>
        <v>1301512</v>
      </c>
      <c r="N32" s="213" t="s">
        <v>366</v>
      </c>
      <c r="O32" s="147"/>
      <c r="P32" s="90" t="s">
        <v>378</v>
      </c>
    </row>
    <row r="33" spans="2:16" s="90" customFormat="1" ht="15" customHeight="1" x14ac:dyDescent="0.2">
      <c r="B33" s="100"/>
      <c r="C33" s="107">
        <v>325</v>
      </c>
      <c r="D33" s="108" t="str">
        <f>'Hent Data'!A52</f>
        <v>10iCampus</v>
      </c>
      <c r="E33" s="108"/>
      <c r="F33" s="139">
        <f>'Hent Data'!T52</f>
        <v>9308160</v>
      </c>
      <c r="G33" s="139">
        <f>'Hent Data'!U52</f>
        <v>9573784</v>
      </c>
      <c r="H33" s="139">
        <f>'Hent Data'!V52</f>
        <v>6100906.29</v>
      </c>
      <c r="I33" s="139">
        <f t="shared" si="0"/>
        <v>3472877.71</v>
      </c>
      <c r="J33" s="114">
        <f t="shared" si="1"/>
        <v>63.725129896392062</v>
      </c>
      <c r="K33" s="139">
        <f>L33-M33</f>
        <v>394189</v>
      </c>
      <c r="L33" s="139">
        <v>1000000</v>
      </c>
      <c r="M33" s="139">
        <f>'Hent Data'!W52</f>
        <v>605811</v>
      </c>
      <c r="N33" s="215" t="s">
        <v>382</v>
      </c>
      <c r="O33" s="147"/>
      <c r="P33" s="90" t="s">
        <v>378</v>
      </c>
    </row>
    <row r="34" spans="2:16" s="90" customFormat="1" x14ac:dyDescent="0.2">
      <c r="B34" s="100"/>
      <c r="C34" s="107">
        <v>502</v>
      </c>
      <c r="D34" s="108" t="str">
        <f>'Hent Data'!A53</f>
        <v>Teknik og miljø</v>
      </c>
      <c r="E34" s="108"/>
      <c r="F34" s="139">
        <f>'Hent Data'!T53</f>
        <v>11971390</v>
      </c>
      <c r="G34" s="139">
        <f>'Hent Data'!U53</f>
        <v>15058549</v>
      </c>
      <c r="H34" s="139">
        <f>'Hent Data'!V53</f>
        <v>11969614.26</v>
      </c>
      <c r="I34" s="139">
        <f t="shared" si="0"/>
        <v>3088934.74</v>
      </c>
      <c r="J34" s="114">
        <f t="shared" si="1"/>
        <v>79.48716878365903</v>
      </c>
      <c r="K34" s="139">
        <v>0</v>
      </c>
      <c r="L34" s="139">
        <v>0</v>
      </c>
      <c r="M34" s="139">
        <f>'Hent Data'!W53</f>
        <v>0</v>
      </c>
      <c r="N34" s="215" t="s">
        <v>396</v>
      </c>
      <c r="O34" s="147"/>
    </row>
    <row r="35" spans="2:16" s="90" customFormat="1" ht="30.75" customHeight="1" x14ac:dyDescent="0.2">
      <c r="B35" s="100"/>
      <c r="C35" s="107">
        <v>602</v>
      </c>
      <c r="D35" s="108" t="str">
        <f>'Hent Data'!A54</f>
        <v>Jobcenter Varde</v>
      </c>
      <c r="E35" s="108"/>
      <c r="F35" s="139">
        <f>'Hent Data'!T54</f>
        <v>5478120</v>
      </c>
      <c r="G35" s="139">
        <f>'Hent Data'!U54</f>
        <v>6538995</v>
      </c>
      <c r="H35" s="139">
        <f>'Hent Data'!V54</f>
        <v>4309496.78</v>
      </c>
      <c r="I35" s="139">
        <f t="shared" si="0"/>
        <v>2229498.2199999997</v>
      </c>
      <c r="J35" s="114">
        <f t="shared" si="1"/>
        <v>65.904573715073951</v>
      </c>
      <c r="K35" s="139">
        <v>300000</v>
      </c>
      <c r="L35" s="139">
        <f>+K35+M35</f>
        <v>544261</v>
      </c>
      <c r="M35" s="139">
        <f>'Hent Data'!W54</f>
        <v>244261</v>
      </c>
      <c r="N35" s="211" t="s">
        <v>340</v>
      </c>
      <c r="O35" s="147"/>
    </row>
    <row r="36" spans="2:16" s="90" customFormat="1" ht="37.5" customHeight="1" x14ac:dyDescent="0.2">
      <c r="B36" s="100"/>
      <c r="C36" s="107">
        <v>620</v>
      </c>
      <c r="D36" s="108" t="str">
        <f>'Hent Data'!A55</f>
        <v>Tippen skole</v>
      </c>
      <c r="E36" s="108"/>
      <c r="F36" s="139">
        <f>'Hent Data'!T55</f>
        <v>6710160</v>
      </c>
      <c r="G36" s="139">
        <f>'Hent Data'!U55</f>
        <v>7406225</v>
      </c>
      <c r="H36" s="139">
        <f>'Hent Data'!V55</f>
        <v>3013067.99</v>
      </c>
      <c r="I36" s="139">
        <f t="shared" si="0"/>
        <v>4393157.01</v>
      </c>
      <c r="J36" s="114">
        <f t="shared" si="1"/>
        <v>40.682911874808021</v>
      </c>
      <c r="K36" s="139">
        <f>L36-M36</f>
        <v>-667808</v>
      </c>
      <c r="L36" s="139">
        <v>0</v>
      </c>
      <c r="M36" s="139">
        <f>'Hent Data'!W55</f>
        <v>667808</v>
      </c>
      <c r="N36" s="107" t="s">
        <v>367</v>
      </c>
      <c r="O36" s="147"/>
    </row>
    <row r="37" spans="2:16" s="90" customFormat="1" ht="38.25" x14ac:dyDescent="0.2">
      <c r="B37" s="100"/>
      <c r="C37" s="107">
        <v>620</v>
      </c>
      <c r="D37" s="108" t="str">
        <f>'Hent Data'!A56</f>
        <v>Børn og Famile Psykologer</v>
      </c>
      <c r="E37" s="108"/>
      <c r="F37" s="139">
        <f>'Hent Data'!T56</f>
        <v>5908200</v>
      </c>
      <c r="G37" s="139">
        <f>'Hent Data'!U56</f>
        <v>7466138</v>
      </c>
      <c r="H37" s="139">
        <f>'Hent Data'!V56</f>
        <v>5450351.8099999996</v>
      </c>
      <c r="I37" s="139">
        <f t="shared" si="0"/>
        <v>2015786.1900000004</v>
      </c>
      <c r="J37" s="114">
        <f t="shared" si="1"/>
        <v>73.000951897754902</v>
      </c>
      <c r="K37" s="139">
        <f>L37-M37</f>
        <v>-357875</v>
      </c>
      <c r="L37" s="139">
        <v>450000</v>
      </c>
      <c r="M37" s="139">
        <f>'Hent Data'!W56</f>
        <v>807875</v>
      </c>
      <c r="N37" s="213" t="s">
        <v>397</v>
      </c>
      <c r="O37" s="147"/>
    </row>
    <row r="38" spans="2:16" s="90" customFormat="1" ht="27.75" customHeight="1" x14ac:dyDescent="0.2">
      <c r="B38" s="100"/>
      <c r="C38" s="107">
        <v>620</v>
      </c>
      <c r="D38" s="108" t="str">
        <f>'Hent Data'!A57</f>
        <v>børn og Familie fys-ergo</v>
      </c>
      <c r="E38" s="108"/>
      <c r="F38" s="139">
        <f>'Hent Data'!T57</f>
        <v>1496570</v>
      </c>
      <c r="G38" s="139">
        <f>'Hent Data'!U57</f>
        <v>1557499</v>
      </c>
      <c r="H38" s="139">
        <f>'Hent Data'!V57</f>
        <v>1059388.0900000001</v>
      </c>
      <c r="I38" s="139">
        <f t="shared" si="0"/>
        <v>498110.90999999992</v>
      </c>
      <c r="J38" s="114">
        <f t="shared" si="1"/>
        <v>68.018540621855934</v>
      </c>
      <c r="K38" s="139">
        <f t="shared" ref="K38:K41" si="4">L38-M38</f>
        <v>0</v>
      </c>
      <c r="L38" s="139">
        <v>139453</v>
      </c>
      <c r="M38" s="139">
        <f>'Hent Data'!W57</f>
        <v>139453</v>
      </c>
      <c r="N38" s="215" t="s">
        <v>380</v>
      </c>
      <c r="O38" s="147"/>
      <c r="P38" s="217" t="s">
        <v>378</v>
      </c>
    </row>
    <row r="39" spans="2:16" s="90" customFormat="1" ht="18.75" customHeight="1" x14ac:dyDescent="0.2">
      <c r="B39" s="100"/>
      <c r="C39" s="107">
        <v>620</v>
      </c>
      <c r="D39" s="108" t="str">
        <f>'Hent Data'!A58</f>
        <v>Børn og Familie adm</v>
      </c>
      <c r="E39" s="108"/>
      <c r="F39" s="139">
        <f>'Hent Data'!T58</f>
        <v>0</v>
      </c>
      <c r="G39" s="139">
        <f>'Hent Data'!U58</f>
        <v>257135</v>
      </c>
      <c r="H39" s="139">
        <f>'Hent Data'!V58</f>
        <v>181667.26</v>
      </c>
      <c r="I39" s="139">
        <f t="shared" si="0"/>
        <v>75467.739999999991</v>
      </c>
      <c r="J39" s="114">
        <f t="shared" si="1"/>
        <v>70.650537655317251</v>
      </c>
      <c r="K39" s="139">
        <f t="shared" si="4"/>
        <v>0</v>
      </c>
      <c r="L39" s="139">
        <v>0</v>
      </c>
      <c r="M39" s="139">
        <f>'Hent Data'!W58</f>
        <v>0</v>
      </c>
      <c r="N39" s="107" t="s">
        <v>271</v>
      </c>
      <c r="O39" s="147"/>
    </row>
    <row r="40" spans="2:16" s="90" customFormat="1" ht="18.75" customHeight="1" x14ac:dyDescent="0.2">
      <c r="B40" s="100"/>
      <c r="C40" s="107">
        <v>103</v>
      </c>
      <c r="D40" s="108" t="str">
        <f>'Hent Data'!A59</f>
        <v>Økonomi afd.</v>
      </c>
      <c r="E40" s="108"/>
      <c r="F40" s="139">
        <f>'Hent Data'!T59</f>
        <v>-4980260</v>
      </c>
      <c r="G40" s="139">
        <f>'Hent Data'!U59</f>
        <v>-2934107</v>
      </c>
      <c r="H40" s="139">
        <f>'Hent Data'!V59</f>
        <v>0</v>
      </c>
      <c r="I40" s="139">
        <f t="shared" si="0"/>
        <v>-2934107</v>
      </c>
      <c r="J40" s="114">
        <f t="shared" si="1"/>
        <v>0</v>
      </c>
      <c r="K40" s="139">
        <f t="shared" si="4"/>
        <v>-2018762</v>
      </c>
      <c r="L40" s="139">
        <v>0</v>
      </c>
      <c r="M40" s="139">
        <f>'Hent Data'!W59</f>
        <v>2018762</v>
      </c>
      <c r="N40" s="107" t="s">
        <v>367</v>
      </c>
      <c r="O40" s="147"/>
    </row>
    <row r="41" spans="2:16" s="90" customFormat="1" ht="18.75" customHeight="1" x14ac:dyDescent="0.2">
      <c r="B41" s="100"/>
      <c r="C41" s="107">
        <v>601</v>
      </c>
      <c r="D41" s="108" t="str">
        <f>'Hent Data'!A60</f>
        <v>Borgerservice</v>
      </c>
      <c r="E41" s="108"/>
      <c r="F41" s="139">
        <f>'Hent Data'!T60</f>
        <v>78860</v>
      </c>
      <c r="G41" s="139">
        <f>'Hent Data'!U60</f>
        <v>78426</v>
      </c>
      <c r="H41" s="139">
        <f>'Hent Data'!V60</f>
        <v>67538.8</v>
      </c>
      <c r="I41" s="139">
        <f t="shared" si="0"/>
        <v>10887.199999999997</v>
      </c>
      <c r="J41" s="114">
        <f t="shared" si="1"/>
        <v>86.117869074031574</v>
      </c>
      <c r="K41" s="139">
        <f t="shared" si="4"/>
        <v>0</v>
      </c>
      <c r="L41" s="139">
        <v>0</v>
      </c>
      <c r="M41" s="139">
        <f>'Hent Data'!W60</f>
        <v>0</v>
      </c>
      <c r="N41" s="215" t="s">
        <v>398</v>
      </c>
      <c r="O41" s="147"/>
    </row>
    <row r="42" spans="2:16" s="90" customFormat="1" ht="22.5" customHeight="1" x14ac:dyDescent="0.2">
      <c r="B42" s="100"/>
      <c r="C42" s="110"/>
      <c r="D42" s="168" t="str">
        <f>'Hent Data'!A62</f>
        <v>Ungdomsuddannelser</v>
      </c>
      <c r="E42" s="110"/>
      <c r="F42" s="169">
        <f>SUM(F43:F46)</f>
        <v>17923160</v>
      </c>
      <c r="G42" s="169">
        <f t="shared" ref="G42:H42" si="5">SUM(G43:G46)</f>
        <v>18565546</v>
      </c>
      <c r="H42" s="169">
        <f t="shared" si="5"/>
        <v>13909739.08</v>
      </c>
      <c r="I42" s="169">
        <f t="shared" si="0"/>
        <v>4655806.92</v>
      </c>
      <c r="J42" s="170">
        <f t="shared" si="1"/>
        <v>74.922326981387997</v>
      </c>
      <c r="K42" s="169">
        <f t="shared" ref="K42:L42" si="6">SUM(K43:K46)</f>
        <v>1154468</v>
      </c>
      <c r="L42" s="169">
        <f t="shared" si="6"/>
        <v>800000</v>
      </c>
      <c r="M42" s="169">
        <f>SUM(M43:M46)</f>
        <v>545532</v>
      </c>
      <c r="N42" s="110"/>
      <c r="O42" s="147"/>
    </row>
    <row r="43" spans="2:16" s="90" customFormat="1" ht="25.5" customHeight="1" x14ac:dyDescent="0.2">
      <c r="B43" s="100"/>
      <c r="C43" s="110">
        <v>110</v>
      </c>
      <c r="D43" s="110" t="str">
        <f>'Hent Data'!A63</f>
        <v>Skoleafdelingen</v>
      </c>
      <c r="E43" s="111"/>
      <c r="F43" s="167">
        <f>'Hent Data'!T63</f>
        <v>13986180</v>
      </c>
      <c r="G43" s="167">
        <f>'Hent Data'!U63</f>
        <v>11974059</v>
      </c>
      <c r="H43" s="167">
        <f>'Hent Data'!V63</f>
        <v>9101185.6999999993</v>
      </c>
      <c r="I43" s="167">
        <f t="shared" si="0"/>
        <v>2872873.3000000007</v>
      </c>
      <c r="J43" s="117">
        <f t="shared" si="1"/>
        <v>76.007523430442419</v>
      </c>
      <c r="K43" s="116">
        <v>900000</v>
      </c>
      <c r="L43" s="118">
        <v>0</v>
      </c>
      <c r="M43" s="118">
        <f>'Hent Data'!W63</f>
        <v>0</v>
      </c>
      <c r="N43" s="140" t="s">
        <v>417</v>
      </c>
      <c r="O43" s="147"/>
    </row>
    <row r="44" spans="2:16" s="90" customFormat="1" ht="37.5" customHeight="1" x14ac:dyDescent="0.2">
      <c r="B44" s="100"/>
      <c r="C44" s="110">
        <v>620</v>
      </c>
      <c r="D44" s="110" t="str">
        <f>'Hent Data'!A64</f>
        <v>STU-Gårde</v>
      </c>
      <c r="E44" s="111"/>
      <c r="F44" s="167">
        <f>'Hent Data'!T64</f>
        <v>3878180</v>
      </c>
      <c r="G44" s="167">
        <f>'Hent Data'!U64</f>
        <v>6544981</v>
      </c>
      <c r="H44" s="167">
        <f>'Hent Data'!V64</f>
        <v>4729555.6900000004</v>
      </c>
      <c r="I44" s="167">
        <f t="shared" si="0"/>
        <v>1815425.3099999996</v>
      </c>
      <c r="J44" s="117">
        <f t="shared" si="1"/>
        <v>72.262328798204308</v>
      </c>
      <c r="K44" s="116">
        <f>+L44-M44</f>
        <v>254468</v>
      </c>
      <c r="L44" s="118">
        <v>800000</v>
      </c>
      <c r="M44" s="118">
        <f>'Hent Data'!W64</f>
        <v>545532</v>
      </c>
      <c r="N44" s="140" t="s">
        <v>345</v>
      </c>
      <c r="O44" s="147"/>
    </row>
    <row r="45" spans="2:16" s="90" customFormat="1" ht="25.5" customHeight="1" x14ac:dyDescent="0.2">
      <c r="B45" s="100"/>
      <c r="C45" s="110">
        <v>620</v>
      </c>
      <c r="D45" s="110" t="str">
        <f>'Hent Data'!A65</f>
        <v>Børn og Familie Adm.</v>
      </c>
      <c r="E45" s="111"/>
      <c r="F45" s="167">
        <f>'Hent Data'!T65</f>
        <v>53130</v>
      </c>
      <c r="G45" s="167">
        <f>'Hent Data'!U65</f>
        <v>40867</v>
      </c>
      <c r="H45" s="167">
        <f>'Hent Data'!V65</f>
        <v>19500.240000000002</v>
      </c>
      <c r="I45" s="167">
        <f t="shared" si="0"/>
        <v>21366.76</v>
      </c>
      <c r="J45" s="117">
        <f t="shared" si="1"/>
        <v>47.7163481537671</v>
      </c>
      <c r="K45" s="116">
        <f>+L45-M45</f>
        <v>0</v>
      </c>
      <c r="L45" s="118">
        <v>0</v>
      </c>
      <c r="M45" s="118">
        <f>'Hent Data'!W65</f>
        <v>0</v>
      </c>
      <c r="N45" s="140"/>
      <c r="O45" s="147"/>
    </row>
    <row r="46" spans="2:16" s="90" customFormat="1" ht="31.5" customHeight="1" x14ac:dyDescent="0.2">
      <c r="B46" s="100"/>
      <c r="C46" s="110">
        <v>504</v>
      </c>
      <c r="D46" s="110" t="str">
        <f>'Hent Data'!A66</f>
        <v>Team ejendom</v>
      </c>
      <c r="E46" s="111"/>
      <c r="F46" s="167">
        <f>'Hent Data'!T66</f>
        <v>5670</v>
      </c>
      <c r="G46" s="167">
        <f>'Hent Data'!U66</f>
        <v>5639</v>
      </c>
      <c r="H46" s="167">
        <f>'Hent Data'!V66</f>
        <v>59497.45</v>
      </c>
      <c r="I46" s="167">
        <f t="shared" si="0"/>
        <v>-53858.45</v>
      </c>
      <c r="J46" s="117">
        <f t="shared" si="1"/>
        <v>1055.1064018442985</v>
      </c>
      <c r="K46" s="116">
        <f t="shared" ref="K46" si="7">L45-M45</f>
        <v>0</v>
      </c>
      <c r="L46" s="118">
        <v>0</v>
      </c>
      <c r="M46" s="118">
        <f>'Hent Data'!W66</f>
        <v>0</v>
      </c>
      <c r="N46" s="140">
        <v>0</v>
      </c>
      <c r="O46" s="147"/>
    </row>
    <row r="47" spans="2:16" s="90" customFormat="1" ht="36.75" customHeight="1" x14ac:dyDescent="0.2">
      <c r="B47" s="100"/>
      <c r="C47" s="154"/>
      <c r="D47" s="171" t="str">
        <f>'Hent Data'!A68</f>
        <v>Folkeoplysning</v>
      </c>
      <c r="E47" s="155"/>
      <c r="F47" s="173">
        <f>SUM(F48:F70)</f>
        <v>15567200</v>
      </c>
      <c r="G47" s="173">
        <f>SUM(G48:G70)</f>
        <v>16572412</v>
      </c>
      <c r="H47" s="173">
        <f t="shared" ref="H47" si="8">SUM(H48:H70)</f>
        <v>11368862.08</v>
      </c>
      <c r="I47" s="173">
        <f t="shared" si="0"/>
        <v>5203549.92</v>
      </c>
      <c r="J47" s="174">
        <f t="shared" si="1"/>
        <v>68.601131084600127</v>
      </c>
      <c r="K47" s="173">
        <f t="shared" ref="K47:M47" si="9">SUM(K48:K70)</f>
        <v>309733</v>
      </c>
      <c r="L47" s="173">
        <f t="shared" si="9"/>
        <v>1165390</v>
      </c>
      <c r="M47" s="173">
        <f t="shared" si="9"/>
        <v>1259131</v>
      </c>
      <c r="N47" s="159"/>
      <c r="O47" s="147"/>
    </row>
    <row r="48" spans="2:16" s="90" customFormat="1" ht="39" customHeight="1" x14ac:dyDescent="0.2">
      <c r="B48" s="100"/>
      <c r="C48" s="154">
        <v>110</v>
      </c>
      <c r="D48" s="155" t="str">
        <f>'Hent Data'!A75</f>
        <v>Skoleafdelingen</v>
      </c>
      <c r="E48" s="155"/>
      <c r="F48" s="172">
        <f>'Hent Data'!T75</f>
        <v>1499950</v>
      </c>
      <c r="G48" s="172">
        <f>'Hent Data'!U75</f>
        <v>1183455</v>
      </c>
      <c r="H48" s="172">
        <f>'Hent Data'!V75</f>
        <v>604897.93999999994</v>
      </c>
      <c r="I48" s="172">
        <f t="shared" si="0"/>
        <v>578557.06000000006</v>
      </c>
      <c r="J48" s="157">
        <f t="shared" si="1"/>
        <v>51.112880506652125</v>
      </c>
      <c r="K48" s="158">
        <v>405000</v>
      </c>
      <c r="L48" s="156">
        <v>0</v>
      </c>
      <c r="M48" s="156">
        <f>'Hent Data'!W75</f>
        <v>0</v>
      </c>
      <c r="N48" s="159" t="s">
        <v>418</v>
      </c>
      <c r="O48" s="147"/>
    </row>
    <row r="49" spans="2:16" s="90" customFormat="1" ht="28.5" customHeight="1" x14ac:dyDescent="0.2">
      <c r="B49" s="100"/>
      <c r="C49" s="154">
        <v>301</v>
      </c>
      <c r="D49" s="155" t="str">
        <f>'Hent Data'!A76</f>
        <v>Agerbæk Skole</v>
      </c>
      <c r="E49" s="155"/>
      <c r="F49" s="172">
        <f>'Hent Data'!T76</f>
        <v>202750</v>
      </c>
      <c r="G49" s="172">
        <f>'Hent Data'!U76</f>
        <v>272086</v>
      </c>
      <c r="H49" s="172">
        <f>'Hent Data'!V76</f>
        <v>201990.14</v>
      </c>
      <c r="I49" s="172">
        <f t="shared" si="0"/>
        <v>70095.859999999986</v>
      </c>
      <c r="J49" s="157">
        <f t="shared" si="1"/>
        <v>74.237608697250138</v>
      </c>
      <c r="K49" s="158">
        <f>L49-M49</f>
        <v>-69883</v>
      </c>
      <c r="L49" s="156">
        <v>0</v>
      </c>
      <c r="M49" s="156">
        <f>'Hent Data'!W76</f>
        <v>69883</v>
      </c>
      <c r="N49" s="214" t="s">
        <v>358</v>
      </c>
      <c r="O49" s="147"/>
    </row>
    <row r="50" spans="2:16" s="90" customFormat="1" ht="20.25" customHeight="1" x14ac:dyDescent="0.2">
      <c r="B50" s="100"/>
      <c r="C50" s="154">
        <v>302</v>
      </c>
      <c r="D50" s="155" t="str">
        <f>'Hent Data'!A78</f>
        <v>Alslev Skole</v>
      </c>
      <c r="E50" s="155"/>
      <c r="F50" s="172">
        <f>'Hent Data'!T78</f>
        <v>202760</v>
      </c>
      <c r="G50" s="172">
        <f>'Hent Data'!U78</f>
        <v>326742</v>
      </c>
      <c r="H50" s="172">
        <f>'Hent Data'!V78</f>
        <v>209299.53</v>
      </c>
      <c r="I50" s="172">
        <f t="shared" si="0"/>
        <v>117442.47</v>
      </c>
      <c r="J50" s="157">
        <f t="shared" si="1"/>
        <v>64.056512477734728</v>
      </c>
      <c r="K50" s="158">
        <f>L50-M50</f>
        <v>-64626</v>
      </c>
      <c r="L50" s="156">
        <v>50000</v>
      </c>
      <c r="M50" s="156">
        <f>'Hent Data'!W78</f>
        <v>114626</v>
      </c>
      <c r="N50" s="159" t="s">
        <v>270</v>
      </c>
      <c r="O50" s="147"/>
    </row>
    <row r="51" spans="2:16" s="90" customFormat="1" ht="48.75" customHeight="1" x14ac:dyDescent="0.2">
      <c r="B51" s="100"/>
      <c r="C51" s="154">
        <v>303</v>
      </c>
      <c r="D51" s="155" t="str">
        <f>'Hent Data'!A88</f>
        <v>Ansager Skole</v>
      </c>
      <c r="E51" s="155"/>
      <c r="F51" s="172">
        <f>'Hent Data'!T88</f>
        <v>349010</v>
      </c>
      <c r="G51" s="172">
        <f>'Hent Data'!U88</f>
        <v>636797</v>
      </c>
      <c r="H51" s="172">
        <f>'Hent Data'!V88</f>
        <v>236337.26</v>
      </c>
      <c r="I51" s="172">
        <f t="shared" si="0"/>
        <v>400459.74</v>
      </c>
      <c r="J51" s="157">
        <f t="shared" si="1"/>
        <v>37.113438034412852</v>
      </c>
      <c r="K51" s="158">
        <f>L51-M51</f>
        <v>-32278</v>
      </c>
      <c r="L51" s="156">
        <v>250000</v>
      </c>
      <c r="M51" s="156">
        <f>'Hent Data'!W88</f>
        <v>282278</v>
      </c>
      <c r="N51" s="214" t="s">
        <v>358</v>
      </c>
      <c r="O51" s="147"/>
      <c r="P51" s="90" t="s">
        <v>378</v>
      </c>
    </row>
    <row r="52" spans="2:16" s="90" customFormat="1" ht="37.5" customHeight="1" x14ac:dyDescent="0.2">
      <c r="B52" s="100"/>
      <c r="C52" s="154">
        <v>306</v>
      </c>
      <c r="D52" s="155" t="str">
        <f>'Hent Data'!A79</f>
        <v>Brorsonskolen</v>
      </c>
      <c r="E52" s="155"/>
      <c r="F52" s="172">
        <f>'Hent Data'!T79</f>
        <v>202760</v>
      </c>
      <c r="G52" s="172">
        <f>'Hent Data'!U79</f>
        <v>-132011</v>
      </c>
      <c r="H52" s="172">
        <f>'Hent Data'!V79</f>
        <v>147089.85999999999</v>
      </c>
      <c r="I52" s="172">
        <f t="shared" si="0"/>
        <v>-279100.86</v>
      </c>
      <c r="J52" s="157">
        <f t="shared" si="1"/>
        <v>-111.42242691896887</v>
      </c>
      <c r="K52" s="158">
        <v>0</v>
      </c>
      <c r="L52" s="156">
        <v>0</v>
      </c>
      <c r="M52" s="156">
        <v>0</v>
      </c>
      <c r="N52" s="159" t="s">
        <v>344</v>
      </c>
      <c r="O52" s="147"/>
    </row>
    <row r="53" spans="2:16" s="90" customFormat="1" x14ac:dyDescent="0.2">
      <c r="B53" s="100"/>
      <c r="C53" s="154">
        <v>308</v>
      </c>
      <c r="D53" s="155" t="str">
        <f>'Hent Data'!A73</f>
        <v>Horne Skole /Børneby</v>
      </c>
      <c r="E53" s="155"/>
      <c r="F53" s="172">
        <f>'Hent Data'!T73</f>
        <v>202760</v>
      </c>
      <c r="G53" s="172">
        <f>'Hent Data'!U73</f>
        <v>245702</v>
      </c>
      <c r="H53" s="172">
        <f>'Hent Data'!V73</f>
        <v>172391.87</v>
      </c>
      <c r="I53" s="172">
        <f t="shared" si="0"/>
        <v>73310.13</v>
      </c>
      <c r="J53" s="157">
        <f t="shared" si="1"/>
        <v>70.162990126250506</v>
      </c>
      <c r="K53" s="158">
        <f>L53-M53</f>
        <v>-16603</v>
      </c>
      <c r="L53" s="156">
        <v>0</v>
      </c>
      <c r="M53" s="156">
        <f>'Hent Data'!W73</f>
        <v>16603</v>
      </c>
      <c r="N53" s="159" t="s">
        <v>368</v>
      </c>
      <c r="O53" s="147"/>
    </row>
    <row r="54" spans="2:16" s="90" customFormat="1" ht="16.5" customHeight="1" x14ac:dyDescent="0.2">
      <c r="B54" s="100"/>
      <c r="C54" s="154">
        <v>309</v>
      </c>
      <c r="D54" s="155" t="str">
        <f>'Hent Data'!A86</f>
        <v>Janderup Skole</v>
      </c>
      <c r="E54" s="155"/>
      <c r="F54" s="172">
        <f>'Hent Data'!T86</f>
        <v>243670</v>
      </c>
      <c r="G54" s="172">
        <f>'Hent Data'!U86</f>
        <v>399855</v>
      </c>
      <c r="H54" s="172">
        <f>'Hent Data'!V86</f>
        <v>192662.96</v>
      </c>
      <c r="I54" s="172">
        <f t="shared" si="0"/>
        <v>207192.04</v>
      </c>
      <c r="J54" s="157">
        <f t="shared" si="1"/>
        <v>48.183206412324466</v>
      </c>
      <c r="K54" s="158">
        <f>L54-M54</f>
        <v>-8460</v>
      </c>
      <c r="L54" s="156">
        <v>170000</v>
      </c>
      <c r="M54" s="156">
        <f>'Hent Data'!W86</f>
        <v>178460</v>
      </c>
      <c r="N54" s="159" t="s">
        <v>369</v>
      </c>
      <c r="O54" s="147"/>
    </row>
    <row r="55" spans="2:16" s="90" customFormat="1" ht="25.5" x14ac:dyDescent="0.2">
      <c r="B55" s="100"/>
      <c r="C55" s="154">
        <v>311</v>
      </c>
      <c r="D55" s="155" t="str">
        <f>'Hent Data'!A81</f>
        <v>Blåbjergskolen Lunde/Kvong</v>
      </c>
      <c r="E55" s="155"/>
      <c r="F55" s="172">
        <f>'Hent Data'!T81</f>
        <v>303390</v>
      </c>
      <c r="G55" s="172">
        <f>'Hent Data'!U81</f>
        <v>289350</v>
      </c>
      <c r="H55" s="172">
        <f>'Hent Data'!V81</f>
        <v>134182.98000000001</v>
      </c>
      <c r="I55" s="172">
        <f t="shared" si="0"/>
        <v>155167.01999999999</v>
      </c>
      <c r="J55" s="157">
        <f t="shared" si="1"/>
        <v>46.373934681181964</v>
      </c>
      <c r="K55" s="158">
        <f>L55-M55</f>
        <v>0</v>
      </c>
      <c r="L55" s="156">
        <v>42472</v>
      </c>
      <c r="M55" s="156">
        <f>'Hent Data'!W81</f>
        <v>42472</v>
      </c>
      <c r="N55" s="159" t="s">
        <v>282</v>
      </c>
      <c r="O55" s="147"/>
    </row>
    <row r="56" spans="2:16" s="90" customFormat="1" ht="18.75" customHeight="1" x14ac:dyDescent="0.2">
      <c r="B56" s="100"/>
      <c r="C56" s="154">
        <v>312</v>
      </c>
      <c r="D56" s="155" t="str">
        <f>'Hent Data'!A71</f>
        <v>Lykkesgårdskolen</v>
      </c>
      <c r="E56" s="155"/>
      <c r="F56" s="172">
        <f>'Hent Data'!T71</f>
        <v>330190</v>
      </c>
      <c r="G56" s="172">
        <f>'Hent Data'!U71</f>
        <v>402416</v>
      </c>
      <c r="H56" s="172">
        <f>'Hent Data'!V71</f>
        <v>258988.33</v>
      </c>
      <c r="I56" s="172">
        <f t="shared" si="0"/>
        <v>143427.67000000001</v>
      </c>
      <c r="J56" s="157">
        <f t="shared" si="1"/>
        <v>64.358358017573849</v>
      </c>
      <c r="K56" s="158">
        <f>L56-M56</f>
        <v>0</v>
      </c>
      <c r="L56" s="156">
        <v>115688</v>
      </c>
      <c r="M56" s="156">
        <f>'Hent Data'!W71</f>
        <v>115688</v>
      </c>
      <c r="N56" s="159" t="s">
        <v>369</v>
      </c>
      <c r="O56" s="147"/>
    </row>
    <row r="57" spans="2:16" s="90" customFormat="1" ht="18.75" customHeight="1" x14ac:dyDescent="0.2">
      <c r="B57" s="100"/>
      <c r="C57" s="154">
        <v>313</v>
      </c>
      <c r="D57" s="155" t="str">
        <f>'Hent Data'!A85</f>
        <v>Nordenskov</v>
      </c>
      <c r="E57" s="155"/>
      <c r="F57" s="172">
        <f>'Hent Data'!T85</f>
        <v>313500</v>
      </c>
      <c r="G57" s="172">
        <f>'Hent Data'!U85</f>
        <v>317470</v>
      </c>
      <c r="H57" s="172">
        <f>'Hent Data'!V85</f>
        <v>210094.04</v>
      </c>
      <c r="I57" s="172">
        <f t="shared" si="0"/>
        <v>107375.95999999999</v>
      </c>
      <c r="J57" s="157">
        <f t="shared" si="1"/>
        <v>66.177604183072418</v>
      </c>
      <c r="K57" s="158">
        <f t="shared" ref="K57:K60" si="10">L57-M57</f>
        <v>-29384</v>
      </c>
      <c r="L57" s="156">
        <v>20000</v>
      </c>
      <c r="M57" s="156">
        <f>'Hent Data'!W85</f>
        <v>49384</v>
      </c>
      <c r="N57" s="159" t="s">
        <v>384</v>
      </c>
      <c r="O57" s="209">
        <f>SUM(O9:O53)</f>
        <v>0</v>
      </c>
      <c r="P57" s="90" t="s">
        <v>378</v>
      </c>
    </row>
    <row r="58" spans="2:16" s="90" customFormat="1" ht="18.75" customHeight="1" x14ac:dyDescent="0.2">
      <c r="B58" s="100"/>
      <c r="C58" s="154">
        <v>314</v>
      </c>
      <c r="D58" s="155" t="str">
        <f>'Hent Data'!A84</f>
        <v>Næsbjerg</v>
      </c>
      <c r="E58" s="155"/>
      <c r="F58" s="172">
        <f>'Hent Data'!T84</f>
        <v>202760</v>
      </c>
      <c r="G58" s="172">
        <f>'Hent Data'!U84</f>
        <v>219393</v>
      </c>
      <c r="H58" s="172">
        <f>'Hent Data'!V84</f>
        <v>140466.04</v>
      </c>
      <c r="I58" s="172">
        <f t="shared" si="0"/>
        <v>78926.959999999992</v>
      </c>
      <c r="J58" s="157">
        <f t="shared" si="1"/>
        <v>64.024850382646676</v>
      </c>
      <c r="K58" s="158">
        <f t="shared" si="10"/>
        <v>41286</v>
      </c>
      <c r="L58" s="156">
        <v>40000</v>
      </c>
      <c r="M58" s="156">
        <f>'Hent Data'!W84</f>
        <v>-1286</v>
      </c>
      <c r="N58" s="214" t="s">
        <v>393</v>
      </c>
      <c r="O58" s="147"/>
    </row>
    <row r="59" spans="2:16" s="90" customFormat="1" ht="32.25" customHeight="1" x14ac:dyDescent="0.2">
      <c r="B59" s="100"/>
      <c r="C59" s="154">
        <v>315</v>
      </c>
      <c r="D59" s="155" t="str">
        <f>'Hent Data'!A80</f>
        <v>Blåbjergskolen Nr. Nebel</v>
      </c>
      <c r="E59" s="155"/>
      <c r="F59" s="172">
        <f>'Hent Data'!T80</f>
        <v>410090</v>
      </c>
      <c r="G59" s="172">
        <f>'Hent Data'!U80</f>
        <v>372075</v>
      </c>
      <c r="H59" s="172">
        <f>'Hent Data'!V80</f>
        <v>286016.33</v>
      </c>
      <c r="I59" s="172">
        <f t="shared" si="0"/>
        <v>86058.669999999984</v>
      </c>
      <c r="J59" s="157">
        <f t="shared" si="1"/>
        <v>76.870612107773979</v>
      </c>
      <c r="K59" s="158">
        <f t="shared" si="10"/>
        <v>0</v>
      </c>
      <c r="L59" s="156">
        <v>35885</v>
      </c>
      <c r="M59" s="156">
        <f>'Hent Data'!W80</f>
        <v>35885</v>
      </c>
      <c r="N59" s="159" t="s">
        <v>369</v>
      </c>
      <c r="O59" s="147"/>
    </row>
    <row r="60" spans="2:16" s="90" customFormat="1" ht="30" customHeight="1" x14ac:dyDescent="0.2">
      <c r="B60" s="100"/>
      <c r="C60" s="154">
        <v>316</v>
      </c>
      <c r="D60" s="155" t="str">
        <f>'Hent Data'!A82</f>
        <v>Outrup Skole</v>
      </c>
      <c r="E60" s="155"/>
      <c r="F60" s="172">
        <f>'Hent Data'!T82</f>
        <v>202760</v>
      </c>
      <c r="G60" s="172">
        <f>'Hent Data'!U82</f>
        <v>170511</v>
      </c>
      <c r="H60" s="172">
        <f>'Hent Data'!V82</f>
        <v>110957.13</v>
      </c>
      <c r="I60" s="172">
        <f t="shared" si="0"/>
        <v>59553.869999999995</v>
      </c>
      <c r="J60" s="157">
        <f t="shared" si="1"/>
        <v>65.073297323926312</v>
      </c>
      <c r="K60" s="158">
        <f t="shared" si="10"/>
        <v>0</v>
      </c>
      <c r="L60" s="156">
        <v>-32518</v>
      </c>
      <c r="M60" s="156">
        <f>'Hent Data'!W82</f>
        <v>-32518</v>
      </c>
      <c r="N60" s="159" t="s">
        <v>365</v>
      </c>
      <c r="O60" s="147"/>
    </row>
    <row r="61" spans="2:16" s="90" customFormat="1" ht="18.75" customHeight="1" x14ac:dyDescent="0.2">
      <c r="B61" s="100"/>
      <c r="C61" s="154">
        <v>317</v>
      </c>
      <c r="D61" s="155" t="str">
        <f>'Hent Data'!A83</f>
        <v>Sct. Jacobi Skole</v>
      </c>
      <c r="E61" s="155"/>
      <c r="F61" s="172">
        <f>'Hent Data'!T83</f>
        <v>202990</v>
      </c>
      <c r="G61" s="172">
        <f>'Hent Data'!U83</f>
        <v>118496</v>
      </c>
      <c r="H61" s="172">
        <f>'Hent Data'!V83</f>
        <v>152216.68</v>
      </c>
      <c r="I61" s="172">
        <f t="shared" si="0"/>
        <v>-33720.679999999993</v>
      </c>
      <c r="J61" s="157">
        <f t="shared" si="1"/>
        <v>128.45723062381853</v>
      </c>
      <c r="K61" s="158">
        <v>0</v>
      </c>
      <c r="L61" s="156">
        <v>0</v>
      </c>
      <c r="M61" s="156">
        <f>'Hent Data'!W83</f>
        <v>0</v>
      </c>
      <c r="N61" s="159"/>
      <c r="O61" s="147"/>
    </row>
    <row r="62" spans="2:16" s="90" customFormat="1" ht="18.75" customHeight="1" thickBot="1" x14ac:dyDescent="0.25">
      <c r="B62" s="100"/>
      <c r="C62" s="154">
        <v>319</v>
      </c>
      <c r="D62" s="155" t="str">
        <f>'Hent Data'!A77</f>
        <v>Starup Skole</v>
      </c>
      <c r="E62" s="155"/>
      <c r="F62" s="172">
        <f>'Hent Data'!T77</f>
        <v>202760</v>
      </c>
      <c r="G62" s="172">
        <f>'Hent Data'!U77</f>
        <v>162503</v>
      </c>
      <c r="H62" s="172">
        <f>'Hent Data'!V77</f>
        <v>86763.02</v>
      </c>
      <c r="I62" s="172">
        <f t="shared" si="0"/>
        <v>75739.98</v>
      </c>
      <c r="J62" s="157">
        <f t="shared" si="1"/>
        <v>53.391642000455377</v>
      </c>
      <c r="K62" s="158"/>
      <c r="L62" s="156">
        <v>35000</v>
      </c>
      <c r="M62" s="156">
        <f>'Hent Data'!W77</f>
        <v>33917</v>
      </c>
      <c r="N62" s="159" t="s">
        <v>273</v>
      </c>
      <c r="O62" s="147"/>
    </row>
    <row r="63" spans="2:16" s="90" customFormat="1" ht="18.75" customHeight="1" thickTop="1" x14ac:dyDescent="0.2">
      <c r="B63" s="100"/>
      <c r="C63" s="154">
        <v>320</v>
      </c>
      <c r="D63" s="155" t="str">
        <f>'Hent Data'!A74</f>
        <v>Thorstrup Skole</v>
      </c>
      <c r="E63" s="155"/>
      <c r="F63" s="172">
        <f>'Hent Data'!T74</f>
        <v>202760</v>
      </c>
      <c r="G63" s="172">
        <f>'Hent Data'!U74</f>
        <v>267497</v>
      </c>
      <c r="H63" s="172">
        <f>'Hent Data'!V74</f>
        <v>132995.20000000001</v>
      </c>
      <c r="I63" s="172">
        <f t="shared" si="0"/>
        <v>134501.79999999999</v>
      </c>
      <c r="J63" s="157">
        <f t="shared" si="1"/>
        <v>49.718389365114376</v>
      </c>
      <c r="K63" s="158">
        <f t="shared" ref="K63:K64" si="11">L63-M63</f>
        <v>-284</v>
      </c>
      <c r="L63" s="156">
        <v>65000</v>
      </c>
      <c r="M63" s="156">
        <f>'Hent Data'!W74</f>
        <v>65284</v>
      </c>
      <c r="N63" s="214" t="s">
        <v>349</v>
      </c>
      <c r="O63" s="210"/>
    </row>
    <row r="64" spans="2:16" s="90" customFormat="1" ht="18.75" customHeight="1" x14ac:dyDescent="0.2">
      <c r="B64" s="100"/>
      <c r="C64" s="154">
        <v>321</v>
      </c>
      <c r="D64" s="155" t="str">
        <f>'Hent Data'!A72</f>
        <v>Tistrup Skole</v>
      </c>
      <c r="E64" s="155"/>
      <c r="F64" s="172">
        <f>'Hent Data'!T72</f>
        <v>205040</v>
      </c>
      <c r="G64" s="172">
        <f>'Hent Data'!U72</f>
        <v>234293</v>
      </c>
      <c r="H64" s="172">
        <f>'Hent Data'!V72</f>
        <v>141690.09</v>
      </c>
      <c r="I64" s="172">
        <f t="shared" si="0"/>
        <v>92602.91</v>
      </c>
      <c r="J64" s="157">
        <f t="shared" si="1"/>
        <v>60.475596795465506</v>
      </c>
      <c r="K64" s="158">
        <f t="shared" si="11"/>
        <v>0</v>
      </c>
      <c r="L64" s="156">
        <v>18863</v>
      </c>
      <c r="M64" s="156">
        <f>'Hent Data'!W72</f>
        <v>18863</v>
      </c>
      <c r="N64" s="214" t="s">
        <v>350</v>
      </c>
      <c r="O64" s="127"/>
    </row>
    <row r="65" spans="2:16" s="90" customFormat="1" ht="33.75" customHeight="1" x14ac:dyDescent="0.2">
      <c r="B65" s="100"/>
      <c r="C65" s="154">
        <v>322</v>
      </c>
      <c r="D65" s="155" t="str">
        <f>'Hent Data'!A70</f>
        <v>Ølgod Skole</v>
      </c>
      <c r="E65" s="155"/>
      <c r="F65" s="172">
        <f>'Hent Data'!T70</f>
        <v>469560</v>
      </c>
      <c r="G65" s="172">
        <f>'Hent Data'!U70</f>
        <v>494389</v>
      </c>
      <c r="H65" s="172">
        <f>'Hent Data'!V70</f>
        <v>296104.28999999998</v>
      </c>
      <c r="I65" s="172">
        <f t="shared" si="0"/>
        <v>198284.71000000002</v>
      </c>
      <c r="J65" s="157">
        <f t="shared" si="1"/>
        <v>59.892976987756597</v>
      </c>
      <c r="K65" s="158">
        <v>0</v>
      </c>
      <c r="L65" s="156">
        <v>35000</v>
      </c>
      <c r="M65" s="156">
        <f>'Hent Data'!W70</f>
        <v>34557</v>
      </c>
      <c r="N65" s="159" t="s">
        <v>370</v>
      </c>
      <c r="O65" s="127"/>
    </row>
    <row r="66" spans="2:16" s="90" customFormat="1" ht="31.5" customHeight="1" thickBot="1" x14ac:dyDescent="0.25">
      <c r="B66" s="101"/>
      <c r="C66" s="154">
        <v>324</v>
      </c>
      <c r="D66" s="155" t="str">
        <f>'Hent Data'!A87</f>
        <v>Årre Skole</v>
      </c>
      <c r="E66" s="155"/>
      <c r="F66" s="172">
        <f>'Hent Data'!T87</f>
        <v>325470</v>
      </c>
      <c r="G66" s="172">
        <f>'Hent Data'!U87</f>
        <v>503037</v>
      </c>
      <c r="H66" s="172">
        <f>'Hent Data'!V87</f>
        <v>189581.59</v>
      </c>
      <c r="I66" s="172">
        <f t="shared" si="0"/>
        <v>313455.41000000003</v>
      </c>
      <c r="J66" s="157">
        <f t="shared" si="1"/>
        <v>37.687404703828939</v>
      </c>
      <c r="K66" s="158">
        <f>L66-M66</f>
        <v>28267</v>
      </c>
      <c r="L66" s="156">
        <v>230000</v>
      </c>
      <c r="M66" s="156">
        <f>'Hent Data'!W87</f>
        <v>201733</v>
      </c>
      <c r="N66" s="214" t="s">
        <v>346</v>
      </c>
      <c r="O66" s="128"/>
      <c r="P66" s="90" t="s">
        <v>378</v>
      </c>
    </row>
    <row r="67" spans="2:16" s="90" customFormat="1" ht="18.75" customHeight="1" x14ac:dyDescent="0.2">
      <c r="C67" s="154">
        <v>325</v>
      </c>
      <c r="D67" s="155" t="str">
        <f>'Hent Data'!A89</f>
        <v>Ungdomsskolen</v>
      </c>
      <c r="E67" s="155"/>
      <c r="F67" s="172">
        <f>'Hent Data'!T89</f>
        <v>9116130</v>
      </c>
      <c r="G67" s="172">
        <f>'Hent Data'!U89</f>
        <v>9858341</v>
      </c>
      <c r="H67" s="172">
        <f>'Hent Data'!V89</f>
        <v>7331308.0800000001</v>
      </c>
      <c r="I67" s="172">
        <f t="shared" si="0"/>
        <v>2527032.92</v>
      </c>
      <c r="J67" s="157">
        <f t="shared" si="1"/>
        <v>74.366549909361012</v>
      </c>
      <c r="K67" s="158">
        <f>L67-M67</f>
        <v>16698</v>
      </c>
      <c r="L67" s="156">
        <v>50000</v>
      </c>
      <c r="M67" s="156">
        <f>'Hent Data'!W89</f>
        <v>33302</v>
      </c>
      <c r="N67" s="159" t="s">
        <v>371</v>
      </c>
      <c r="O67" s="129"/>
      <c r="P67" s="90" t="s">
        <v>378</v>
      </c>
    </row>
    <row r="68" spans="2:16" s="90" customFormat="1" ht="18.75" customHeight="1" x14ac:dyDescent="0.2">
      <c r="C68" s="154">
        <v>502</v>
      </c>
      <c r="D68" s="155" t="str">
        <f>'Hent Data'!A90</f>
        <v>Teknik og miljø</v>
      </c>
      <c r="E68" s="155"/>
      <c r="F68" s="172">
        <f>'Hent Data'!T90</f>
        <v>98310</v>
      </c>
      <c r="G68" s="172">
        <f>'Hent Data'!U90</f>
        <v>152613</v>
      </c>
      <c r="H68" s="172">
        <f>'Hent Data'!V90</f>
        <v>123757.48</v>
      </c>
      <c r="I68" s="172">
        <f t="shared" si="0"/>
        <v>28855.520000000004</v>
      </c>
      <c r="J68" s="157">
        <f>H68/F68*100</f>
        <v>125.884935408402</v>
      </c>
      <c r="K68" s="158">
        <v>0</v>
      </c>
      <c r="L68" s="156">
        <v>0</v>
      </c>
      <c r="M68" s="156">
        <f>'Hent Data'!W90</f>
        <v>0</v>
      </c>
      <c r="N68" s="159"/>
      <c r="O68" s="129"/>
    </row>
    <row r="69" spans="2:16" s="90" customFormat="1" ht="18.75" customHeight="1" x14ac:dyDescent="0.2">
      <c r="C69" s="154">
        <v>601</v>
      </c>
      <c r="D69" s="155" t="str">
        <f>'Hent Data'!A92</f>
        <v>Borgerservice</v>
      </c>
      <c r="E69" s="155"/>
      <c r="F69" s="172">
        <f>'Hent Data'!T92</f>
        <v>52900</v>
      </c>
      <c r="G69" s="172">
        <f>'Hent Data'!U92</f>
        <v>52609</v>
      </c>
      <c r="H69" s="172">
        <f>'Hent Data'!V92</f>
        <v>1407</v>
      </c>
      <c r="I69" s="172">
        <f t="shared" si="0"/>
        <v>51202</v>
      </c>
      <c r="J69" s="157">
        <f>H69/F69*100</f>
        <v>2.659735349716446</v>
      </c>
      <c r="K69" s="158">
        <f>L69-M69</f>
        <v>40000</v>
      </c>
      <c r="L69" s="156">
        <v>40000</v>
      </c>
      <c r="M69" s="156">
        <f>'Hent Data'!W92</f>
        <v>0</v>
      </c>
      <c r="N69" s="159"/>
      <c r="O69" s="129"/>
    </row>
    <row r="70" spans="2:16" s="90" customFormat="1" ht="18.75" customHeight="1" x14ac:dyDescent="0.2">
      <c r="C70" s="154">
        <v>620</v>
      </c>
      <c r="D70" s="155" t="str">
        <f>'Hent Data'!A91</f>
        <v>Børn og Familie</v>
      </c>
      <c r="E70" s="155"/>
      <c r="F70" s="172">
        <f>'Hent Data'!T91</f>
        <v>24930</v>
      </c>
      <c r="G70" s="172">
        <f>'Hent Data'!U91</f>
        <v>24793</v>
      </c>
      <c r="H70" s="172">
        <f>'Hent Data'!V91</f>
        <v>7664.24</v>
      </c>
      <c r="I70" s="172">
        <f t="shared" si="0"/>
        <v>17128.760000000002</v>
      </c>
      <c r="J70" s="157">
        <f>H70/F70*100</f>
        <v>30.743040513437624</v>
      </c>
      <c r="K70" s="158">
        <v>0</v>
      </c>
      <c r="L70" s="156">
        <v>0</v>
      </c>
      <c r="M70" s="156">
        <f>'Hent Data'!W91</f>
        <v>0</v>
      </c>
      <c r="N70" s="159" t="s">
        <v>414</v>
      </c>
      <c r="O70" s="129"/>
    </row>
    <row r="71" spans="2:16" s="90" customFormat="1" ht="18.75" customHeight="1" x14ac:dyDescent="0.2">
      <c r="C71" s="188"/>
      <c r="D71" s="189" t="str">
        <f>'Hent Data'!A95</f>
        <v>Sundhed</v>
      </c>
      <c r="E71" s="189"/>
      <c r="F71" s="190">
        <f>SUM(F72:F76)</f>
        <v>26174870</v>
      </c>
      <c r="G71" s="190">
        <f t="shared" ref="G71:H71" si="12">SUM(G72:G76)</f>
        <v>27654040</v>
      </c>
      <c r="H71" s="190">
        <f t="shared" si="12"/>
        <v>19902424.140000001</v>
      </c>
      <c r="I71" s="190">
        <f t="shared" si="0"/>
        <v>7751615.8599999994</v>
      </c>
      <c r="J71" s="191">
        <f t="shared" ref="J71:J80" si="13">H71/F71*100</f>
        <v>76.036381995402451</v>
      </c>
      <c r="K71" s="190">
        <f t="shared" ref="K71:L71" si="14">SUM(K72:K76)</f>
        <v>-38747</v>
      </c>
      <c r="L71" s="190">
        <f t="shared" si="14"/>
        <v>700000</v>
      </c>
      <c r="M71" s="190">
        <f>SUM(M72:M76)</f>
        <v>738747</v>
      </c>
      <c r="N71" s="192"/>
      <c r="O71" s="129"/>
    </row>
    <row r="72" spans="2:16" s="90" customFormat="1" ht="27.75" customHeight="1" x14ac:dyDescent="0.2">
      <c r="C72" s="188">
        <v>620</v>
      </c>
      <c r="D72" s="162" t="str">
        <f>'Hent Data'!A96</f>
        <v>Sundhedsplejen</v>
      </c>
      <c r="E72" s="162"/>
      <c r="F72" s="193">
        <f>'Hent Data'!T96</f>
        <v>6629480</v>
      </c>
      <c r="G72" s="193">
        <f>'Hent Data'!U96</f>
        <v>7804939</v>
      </c>
      <c r="H72" s="193">
        <f>'Hent Data'!V96</f>
        <v>5374665.3099999996</v>
      </c>
      <c r="I72" s="193">
        <f t="shared" si="0"/>
        <v>2430273.6900000004</v>
      </c>
      <c r="J72" s="176">
        <f t="shared" si="13"/>
        <v>81.072200383740494</v>
      </c>
      <c r="K72" s="194">
        <f>+L72-M72</f>
        <v>-307117</v>
      </c>
      <c r="L72" s="175">
        <v>700000</v>
      </c>
      <c r="M72" s="175">
        <f>'Hent Data'!W96</f>
        <v>1007117</v>
      </c>
      <c r="N72" s="195" t="s">
        <v>379</v>
      </c>
      <c r="O72" s="129"/>
      <c r="P72" s="90" t="s">
        <v>378</v>
      </c>
    </row>
    <row r="73" spans="2:16" s="90" customFormat="1" ht="27" customHeight="1" x14ac:dyDescent="0.2">
      <c r="C73" s="188">
        <v>620</v>
      </c>
      <c r="D73" s="162" t="str">
        <f>'Hent Data'!A97</f>
        <v>Tandplejen</v>
      </c>
      <c r="E73" s="162"/>
      <c r="F73" s="193">
        <f>'Hent Data'!T97</f>
        <v>18811020</v>
      </c>
      <c r="G73" s="193">
        <f>'Hent Data'!U97</f>
        <v>18554031</v>
      </c>
      <c r="H73" s="193">
        <f>'Hent Data'!V97</f>
        <v>13564033.050000001</v>
      </c>
      <c r="I73" s="193">
        <f t="shared" si="0"/>
        <v>4989997.9499999993</v>
      </c>
      <c r="J73" s="176">
        <f t="shared" si="13"/>
        <v>72.10684508336071</v>
      </c>
      <c r="K73" s="194">
        <f>+L73-M73</f>
        <v>268370</v>
      </c>
      <c r="L73" s="175">
        <v>0</v>
      </c>
      <c r="M73" s="175">
        <f>'Hent Data'!W97</f>
        <v>-268370</v>
      </c>
      <c r="N73" s="195" t="s">
        <v>348</v>
      </c>
      <c r="O73" s="129"/>
      <c r="P73" s="217" t="s">
        <v>378</v>
      </c>
    </row>
    <row r="74" spans="2:16" s="90" customFormat="1" ht="18.75" customHeight="1" x14ac:dyDescent="0.2">
      <c r="C74" s="188">
        <v>620</v>
      </c>
      <c r="D74" s="162" t="str">
        <f>'Hent Data'!A98</f>
        <v>Børn og Familie</v>
      </c>
      <c r="E74" s="162"/>
      <c r="F74" s="193">
        <f>'Hent Data'!T98</f>
        <v>0</v>
      </c>
      <c r="G74" s="193">
        <f>'Hent Data'!U98</f>
        <v>363769</v>
      </c>
      <c r="H74" s="193">
        <f>'Hent Data'!V98</f>
        <v>260908.06</v>
      </c>
      <c r="I74" s="193">
        <f t="shared" si="0"/>
        <v>102860.94</v>
      </c>
      <c r="J74" s="176" t="e">
        <f t="shared" si="13"/>
        <v>#DIV/0!</v>
      </c>
      <c r="K74" s="194">
        <v>0</v>
      </c>
      <c r="L74" s="175">
        <v>0</v>
      </c>
      <c r="M74" s="175">
        <f>'Hent Data'!W98</f>
        <v>0</v>
      </c>
      <c r="N74" s="195"/>
      <c r="O74" s="129"/>
    </row>
    <row r="75" spans="2:16" s="90" customFormat="1" ht="18.75" customHeight="1" x14ac:dyDescent="0.2">
      <c r="C75" s="188">
        <v>502</v>
      </c>
      <c r="D75" s="162" t="str">
        <f>'Hent Data'!A99</f>
        <v>Teknik og miljø</v>
      </c>
      <c r="E75" s="162"/>
      <c r="F75" s="193">
        <f>'Hent Data'!T99</f>
        <v>218710</v>
      </c>
      <c r="G75" s="193">
        <f>'Hent Data'!U99</f>
        <v>417033</v>
      </c>
      <c r="H75" s="193">
        <f>'Hent Data'!V99</f>
        <v>299880.26</v>
      </c>
      <c r="I75" s="193">
        <f t="shared" si="0"/>
        <v>117152.73999999999</v>
      </c>
      <c r="J75" s="176">
        <f t="shared" si="13"/>
        <v>137.11319098349412</v>
      </c>
      <c r="K75" s="194">
        <v>0</v>
      </c>
      <c r="L75" s="175">
        <v>0</v>
      </c>
      <c r="M75" s="175">
        <f>'Hent Data'!W99</f>
        <v>0</v>
      </c>
      <c r="N75" s="195"/>
      <c r="O75" s="129"/>
    </row>
    <row r="76" spans="2:16" s="90" customFormat="1" ht="18.75" customHeight="1" x14ac:dyDescent="0.2">
      <c r="C76" s="188">
        <v>101</v>
      </c>
      <c r="D76" s="162" t="str">
        <f>'Hent Data'!A100</f>
        <v>Direktionen</v>
      </c>
      <c r="E76" s="162"/>
      <c r="F76" s="193">
        <f>'Hent Data'!T100</f>
        <v>515660</v>
      </c>
      <c r="G76" s="193">
        <f>'Hent Data'!U100</f>
        <v>514268</v>
      </c>
      <c r="H76" s="193">
        <f>'Hent Data'!V100</f>
        <v>402937.46</v>
      </c>
      <c r="I76" s="193">
        <f t="shared" si="0"/>
        <v>111330.53999999998</v>
      </c>
      <c r="J76" s="176">
        <f t="shared" si="13"/>
        <v>78.140142729705616</v>
      </c>
      <c r="K76" s="194">
        <v>0</v>
      </c>
      <c r="L76" s="175">
        <v>0</v>
      </c>
      <c r="M76" s="175">
        <f>'Hent Data'!W100</f>
        <v>0</v>
      </c>
      <c r="N76" s="195"/>
      <c r="O76" s="129"/>
    </row>
    <row r="77" spans="2:16" s="90" customFormat="1" ht="18.75" customHeight="1" x14ac:dyDescent="0.2">
      <c r="C77" s="220"/>
      <c r="D77" s="221" t="str">
        <f>'Hent Data'!A103</f>
        <v>Dagplejen</v>
      </c>
      <c r="E77" s="222"/>
      <c r="F77" s="228">
        <f>SUM(F78:F80)</f>
        <v>55544430</v>
      </c>
      <c r="G77" s="228">
        <f t="shared" ref="G77:H77" si="15">SUM(G78:G80)</f>
        <v>55995636</v>
      </c>
      <c r="H77" s="228">
        <f t="shared" si="15"/>
        <v>41925041.050000004</v>
      </c>
      <c r="I77" s="228">
        <f t="shared" ref="I77:I80" si="16">G77-H77</f>
        <v>14070594.949999996</v>
      </c>
      <c r="J77" s="229">
        <f t="shared" si="13"/>
        <v>75.480189552759853</v>
      </c>
      <c r="K77" s="230">
        <f>SUM(K78:K80)</f>
        <v>872547</v>
      </c>
      <c r="L77" s="230">
        <f t="shared" ref="L77:M77" si="17">SUM(L78:L80)</f>
        <v>700000</v>
      </c>
      <c r="M77" s="230">
        <f t="shared" si="17"/>
        <v>242453</v>
      </c>
      <c r="N77" s="227"/>
      <c r="O77" s="129"/>
    </row>
    <row r="78" spans="2:16" s="90" customFormat="1" ht="54.75" customHeight="1" x14ac:dyDescent="0.2">
      <c r="C78" s="220">
        <v>109</v>
      </c>
      <c r="D78" s="222" t="str">
        <f>'Hent Data'!A104</f>
        <v>Dagtilbudsafd.</v>
      </c>
      <c r="E78" s="222"/>
      <c r="F78" s="223">
        <f>'Hent Data'!T104</f>
        <v>-16418360</v>
      </c>
      <c r="G78" s="223">
        <f>'Hent Data'!U104</f>
        <v>-15112896</v>
      </c>
      <c r="H78" s="223">
        <f>'Hent Data'!V104</f>
        <v>-11061989.66</v>
      </c>
      <c r="I78" s="223">
        <f t="shared" si="16"/>
        <v>-4050906.34</v>
      </c>
      <c r="J78" s="224">
        <f t="shared" si="13"/>
        <v>67.375728513688344</v>
      </c>
      <c r="K78" s="225">
        <f>L78-M78+415000</f>
        <v>496000</v>
      </c>
      <c r="L78" s="226">
        <v>-200000</v>
      </c>
      <c r="M78" s="226">
        <f>'Hent Data'!W104</f>
        <v>-281000</v>
      </c>
      <c r="N78" s="227" t="s">
        <v>412</v>
      </c>
      <c r="O78" s="129"/>
    </row>
    <row r="79" spans="2:16" s="90" customFormat="1" ht="28.5" customHeight="1" x14ac:dyDescent="0.2">
      <c r="C79" s="220">
        <v>201</v>
      </c>
      <c r="D79" s="222" t="str">
        <f>'Hent Data'!A105</f>
        <v>Dagplejen</v>
      </c>
      <c r="E79" s="222"/>
      <c r="F79" s="223">
        <f>'Hent Data'!T105</f>
        <v>71888710</v>
      </c>
      <c r="G79" s="223">
        <f>'Hent Data'!U105</f>
        <v>71094989</v>
      </c>
      <c r="H79" s="223">
        <f>'Hent Data'!V105</f>
        <v>52977767.189999998</v>
      </c>
      <c r="I79" s="223">
        <f t="shared" si="16"/>
        <v>18117221.810000002</v>
      </c>
      <c r="J79" s="224">
        <f t="shared" si="13"/>
        <v>73.694140832406092</v>
      </c>
      <c r="K79" s="225">
        <f>L79-M79</f>
        <v>376547</v>
      </c>
      <c r="L79" s="226">
        <v>900000</v>
      </c>
      <c r="M79" s="226">
        <f>'Hent Data'!W105</f>
        <v>523453</v>
      </c>
      <c r="N79" s="227" t="s">
        <v>411</v>
      </c>
      <c r="O79" s="129"/>
    </row>
    <row r="80" spans="2:16" s="90" customFormat="1" ht="18.75" customHeight="1" x14ac:dyDescent="0.2">
      <c r="C80" s="220">
        <v>502</v>
      </c>
      <c r="D80" s="222" t="str">
        <f>'Hent Data'!A106</f>
        <v>Teknik og miljø</v>
      </c>
      <c r="E80" s="222"/>
      <c r="F80" s="223">
        <f>'Hent Data'!T106</f>
        <v>74080</v>
      </c>
      <c r="G80" s="223">
        <f>'Hent Data'!U106</f>
        <v>13543</v>
      </c>
      <c r="H80" s="223">
        <f>'Hent Data'!V106</f>
        <v>9263.52</v>
      </c>
      <c r="I80" s="223">
        <f t="shared" si="16"/>
        <v>4279.4799999999996</v>
      </c>
      <c r="J80" s="224">
        <f t="shared" si="13"/>
        <v>12.50475161987041</v>
      </c>
      <c r="K80" s="225">
        <f>L80-M80</f>
        <v>0</v>
      </c>
      <c r="L80" s="226">
        <v>0</v>
      </c>
      <c r="M80" s="226">
        <f>'Hent Data'!W106</f>
        <v>0</v>
      </c>
      <c r="N80" s="227"/>
      <c r="O80" s="129"/>
    </row>
    <row r="81" spans="3:16" s="90" customFormat="1" ht="18.75" customHeight="1" x14ac:dyDescent="0.2">
      <c r="C81" s="153"/>
      <c r="D81" s="196" t="str">
        <f>'Hent Data'!A107</f>
        <v>Dagtilbud</v>
      </c>
      <c r="E81" s="196"/>
      <c r="F81" s="197">
        <f>SUM(F82:F106)</f>
        <v>131779660</v>
      </c>
      <c r="G81" s="197">
        <f>SUM(G82:G106)</f>
        <v>137730194</v>
      </c>
      <c r="H81" s="197">
        <f>SUM(H82:H106)</f>
        <v>105069870.17000002</v>
      </c>
      <c r="I81" s="197">
        <f>SUM(I82:I106)</f>
        <v>32660323.829999994</v>
      </c>
      <c r="J81" s="198">
        <f>H81/F81*100</f>
        <v>79.731477657477654</v>
      </c>
      <c r="K81" s="197">
        <f>SUM(K82:K106)</f>
        <v>-3524428</v>
      </c>
      <c r="L81" s="197">
        <f>SUM(L82:L106)</f>
        <v>1305445</v>
      </c>
      <c r="M81" s="197">
        <f>SUM(M82:M106)</f>
        <v>3786103</v>
      </c>
      <c r="N81" s="199"/>
      <c r="O81" s="129"/>
    </row>
    <row r="82" spans="3:16" s="90" customFormat="1" ht="18.75" customHeight="1" x14ac:dyDescent="0.2">
      <c r="C82" s="153">
        <v>101</v>
      </c>
      <c r="D82" s="161" t="str">
        <f>'Hent Data'!A108</f>
        <v xml:space="preserve">Direktionen - fælles konto </v>
      </c>
      <c r="E82" s="161"/>
      <c r="F82" s="200">
        <f>'Hent Data'!T108</f>
        <v>185440</v>
      </c>
      <c r="G82" s="200">
        <f>'Hent Data'!U108</f>
        <v>184420</v>
      </c>
      <c r="H82" s="200">
        <f>'Hent Data'!V108</f>
        <v>25878</v>
      </c>
      <c r="I82" s="200">
        <f t="shared" ref="I82:I124" si="18">G82-H82</f>
        <v>158542</v>
      </c>
      <c r="J82" s="178">
        <f t="shared" ref="J82:J123" si="19">H82/F82*100</f>
        <v>13.954918032786887</v>
      </c>
      <c r="K82" s="201">
        <v>0</v>
      </c>
      <c r="L82" s="177">
        <v>0</v>
      </c>
      <c r="M82" s="177">
        <f>'Hent Data'!W108</f>
        <v>0</v>
      </c>
      <c r="N82" s="202" t="s">
        <v>351</v>
      </c>
      <c r="O82" s="129"/>
    </row>
    <row r="83" spans="3:16" s="90" customFormat="1" ht="23.25" customHeight="1" x14ac:dyDescent="0.2">
      <c r="C83" s="153">
        <v>104</v>
      </c>
      <c r="D83" s="161" t="str">
        <f>'Hent Data'!A109</f>
        <v>Personaleafd.</v>
      </c>
      <c r="E83" s="161"/>
      <c r="F83" s="200">
        <f>'Hent Data'!T109</f>
        <v>1293960</v>
      </c>
      <c r="G83" s="200">
        <f>'Hent Data'!U109</f>
        <v>1017423</v>
      </c>
      <c r="H83" s="200">
        <f>'Hent Data'!V109</f>
        <v>1579209.66</v>
      </c>
      <c r="I83" s="200">
        <f t="shared" si="18"/>
        <v>-561786.65999999992</v>
      </c>
      <c r="J83" s="178">
        <f t="shared" si="19"/>
        <v>122.04470462765464</v>
      </c>
      <c r="K83" s="201">
        <v>73000</v>
      </c>
      <c r="L83" s="177">
        <v>-200000</v>
      </c>
      <c r="M83" s="177">
        <f>'Hent Data'!W109</f>
        <v>-273035</v>
      </c>
      <c r="N83" s="212" t="s">
        <v>410</v>
      </c>
      <c r="O83" s="129"/>
    </row>
    <row r="84" spans="3:16" s="90" customFormat="1" ht="67.5" customHeight="1" x14ac:dyDescent="0.2">
      <c r="C84" s="153">
        <v>109</v>
      </c>
      <c r="D84" s="161" t="str">
        <f>'Hent Data'!A110</f>
        <v>Dagtilbudsafd.</v>
      </c>
      <c r="E84" s="161"/>
      <c r="F84" s="200">
        <f>'Hent Data'!T110</f>
        <v>17937730</v>
      </c>
      <c r="G84" s="200">
        <f>'Hent Data'!U110</f>
        <v>10223766</v>
      </c>
      <c r="H84" s="200">
        <f>'Hent Data'!V110</f>
        <v>9183073.1899999995</v>
      </c>
      <c r="I84" s="200">
        <f t="shared" si="18"/>
        <v>1040692.8100000005</v>
      </c>
      <c r="J84" s="178">
        <f t="shared" si="19"/>
        <v>51.194176687908666</v>
      </c>
      <c r="K84" s="201">
        <f>L84-M84-950000</f>
        <v>-2512342</v>
      </c>
      <c r="L84" s="177">
        <f>-500000+250000-400000</f>
        <v>-650000</v>
      </c>
      <c r="M84" s="177">
        <f>'Hent Data'!W110</f>
        <v>912342</v>
      </c>
      <c r="N84" s="202" t="s">
        <v>413</v>
      </c>
      <c r="O84" s="129"/>
    </row>
    <row r="85" spans="3:16" s="90" customFormat="1" ht="18.75" customHeight="1" x14ac:dyDescent="0.2">
      <c r="C85" s="153">
        <v>210</v>
      </c>
      <c r="D85" s="161" t="str">
        <f>'Hent Data'!A111</f>
        <v>Regnbuen og Trinbrættet</v>
      </c>
      <c r="E85" s="161"/>
      <c r="F85" s="200">
        <f>'Hent Data'!T111</f>
        <v>1891590</v>
      </c>
      <c r="G85" s="200">
        <f>'Hent Data'!U111</f>
        <v>4714095</v>
      </c>
      <c r="H85" s="200">
        <f>'Hent Data'!V111</f>
        <v>3269659.13</v>
      </c>
      <c r="I85" s="200">
        <f t="shared" si="18"/>
        <v>1444435.87</v>
      </c>
      <c r="J85" s="178">
        <f t="shared" si="19"/>
        <v>172.85242203648781</v>
      </c>
      <c r="K85" s="201">
        <f>L85-M85</f>
        <v>28149</v>
      </c>
      <c r="L85" s="177">
        <v>50000</v>
      </c>
      <c r="M85" s="177">
        <f>'Hent Data'!W111</f>
        <v>21851</v>
      </c>
      <c r="N85" s="202" t="s">
        <v>352</v>
      </c>
      <c r="O85" s="129"/>
    </row>
    <row r="86" spans="3:16" s="90" customFormat="1" ht="18.75" customHeight="1" x14ac:dyDescent="0.2">
      <c r="C86" s="153">
        <v>217</v>
      </c>
      <c r="D86" s="161" t="str">
        <f>'Hent Data'!A112</f>
        <v>Oksbøl Bhv.</v>
      </c>
      <c r="E86" s="161"/>
      <c r="F86" s="200">
        <f>'Hent Data'!T112</f>
        <v>2383530</v>
      </c>
      <c r="G86" s="200">
        <f>'Hent Data'!U112</f>
        <v>2923612</v>
      </c>
      <c r="H86" s="200">
        <f>'Hent Data'!V112</f>
        <v>2082988.45</v>
      </c>
      <c r="I86" s="200">
        <f t="shared" si="18"/>
        <v>840623.55</v>
      </c>
      <c r="J86" s="178">
        <f t="shared" si="19"/>
        <v>87.390905505699521</v>
      </c>
      <c r="K86" s="201">
        <f>L86-M86</f>
        <v>104488</v>
      </c>
      <c r="L86" s="177">
        <v>100000</v>
      </c>
      <c r="M86" s="177">
        <f>'Hent Data'!W112</f>
        <v>-4488</v>
      </c>
      <c r="N86" s="212" t="s">
        <v>356</v>
      </c>
      <c r="O86" s="129"/>
    </row>
    <row r="87" spans="3:16" s="90" customFormat="1" x14ac:dyDescent="0.2">
      <c r="C87" s="153">
        <v>222</v>
      </c>
      <c r="D87" s="161" t="str">
        <f>'Hent Data'!A113</f>
        <v>Tistrup Bhv.</v>
      </c>
      <c r="E87" s="161"/>
      <c r="F87" s="200">
        <f>'Hent Data'!T113</f>
        <v>4472400</v>
      </c>
      <c r="G87" s="200">
        <f>'Hent Data'!U113</f>
        <v>5526904</v>
      </c>
      <c r="H87" s="200">
        <f>'Hent Data'!V113</f>
        <v>4020702.43</v>
      </c>
      <c r="I87" s="200">
        <f t="shared" si="18"/>
        <v>1506201.5699999998</v>
      </c>
      <c r="J87" s="178">
        <f t="shared" si="19"/>
        <v>89.900331589303278</v>
      </c>
      <c r="K87" s="201">
        <f>L87-M87</f>
        <v>18155</v>
      </c>
      <c r="L87" s="177">
        <v>50000</v>
      </c>
      <c r="M87" s="177">
        <f>'Hent Data'!W113</f>
        <v>31845</v>
      </c>
      <c r="N87" s="202" t="s">
        <v>383</v>
      </c>
      <c r="O87" s="129"/>
      <c r="P87" s="90" t="s">
        <v>378</v>
      </c>
    </row>
    <row r="88" spans="3:16" s="90" customFormat="1" ht="18.75" customHeight="1" x14ac:dyDescent="0.2">
      <c r="C88" s="153">
        <v>224</v>
      </c>
      <c r="D88" s="161" t="str">
        <f>'Hent Data'!A114</f>
        <v>Højgårdsparken</v>
      </c>
      <c r="E88" s="161"/>
      <c r="F88" s="200">
        <f>'Hent Data'!T114</f>
        <v>6030430</v>
      </c>
      <c r="G88" s="200">
        <f>'Hent Data'!U114</f>
        <v>6073886</v>
      </c>
      <c r="H88" s="200">
        <f>'Hent Data'!V114</f>
        <v>4677632.5</v>
      </c>
      <c r="I88" s="200">
        <f t="shared" si="18"/>
        <v>1396253.5</v>
      </c>
      <c r="J88" s="178">
        <f t="shared" si="19"/>
        <v>77.567146953036513</v>
      </c>
      <c r="K88" s="201">
        <v>-100000</v>
      </c>
      <c r="L88" s="177">
        <v>-100000</v>
      </c>
      <c r="M88" s="177">
        <f>'Hent Data'!W114</f>
        <v>-14424</v>
      </c>
      <c r="N88" s="212" t="s">
        <v>354</v>
      </c>
      <c r="O88" s="129"/>
    </row>
    <row r="89" spans="3:16" s="90" customFormat="1" ht="18.75" customHeight="1" x14ac:dyDescent="0.2">
      <c r="C89" s="153">
        <v>228</v>
      </c>
      <c r="D89" s="161" t="str">
        <f>'Hent Data'!A115</f>
        <v>Søndermarken</v>
      </c>
      <c r="E89" s="161"/>
      <c r="F89" s="200">
        <f>'Hent Data'!T115</f>
        <v>8641140</v>
      </c>
      <c r="G89" s="200">
        <f>'Hent Data'!U115</f>
        <v>9477388</v>
      </c>
      <c r="H89" s="200">
        <f>'Hent Data'!V115</f>
        <v>7044188.1399999997</v>
      </c>
      <c r="I89" s="200">
        <f t="shared" si="18"/>
        <v>2433199.8600000003</v>
      </c>
      <c r="J89" s="178">
        <f t="shared" si="19"/>
        <v>81.519199318608415</v>
      </c>
      <c r="K89" s="201">
        <f>L89-M89</f>
        <v>221955</v>
      </c>
      <c r="L89" s="177">
        <v>200000</v>
      </c>
      <c r="M89" s="177">
        <f>'Hent Data'!W115</f>
        <v>-21955</v>
      </c>
      <c r="N89" s="212" t="s">
        <v>359</v>
      </c>
      <c r="O89" s="129"/>
    </row>
    <row r="90" spans="3:16" s="90" customFormat="1" ht="18.75" customHeight="1" x14ac:dyDescent="0.2">
      <c r="C90" s="153">
        <v>240</v>
      </c>
      <c r="D90" s="161" t="str">
        <f>'Hent Data'!A116</f>
        <v>Varde Vest</v>
      </c>
      <c r="E90" s="161"/>
      <c r="F90" s="200">
        <f>'Hent Data'!T116</f>
        <v>14109390</v>
      </c>
      <c r="G90" s="200">
        <f>'Hent Data'!U116</f>
        <v>9922783</v>
      </c>
      <c r="H90" s="200">
        <f>'Hent Data'!V116</f>
        <v>9773054.5500000007</v>
      </c>
      <c r="I90" s="200">
        <f t="shared" si="18"/>
        <v>149728.44999999925</v>
      </c>
      <c r="J90" s="178">
        <f t="shared" si="19"/>
        <v>69.266315198601788</v>
      </c>
      <c r="K90" s="201">
        <f>L90-M90</f>
        <v>-505991</v>
      </c>
      <c r="L90" s="177">
        <v>0</v>
      </c>
      <c r="M90" s="177">
        <f>'Hent Data'!W116</f>
        <v>505991</v>
      </c>
      <c r="N90" s="235" t="s">
        <v>372</v>
      </c>
      <c r="O90" s="129"/>
    </row>
    <row r="91" spans="3:16" s="90" customFormat="1" ht="18.75" customHeight="1" x14ac:dyDescent="0.2">
      <c r="C91" s="153">
        <v>241</v>
      </c>
      <c r="D91" s="161" t="str">
        <f>'Hent Data'!A117</f>
        <v>Firkløveret</v>
      </c>
      <c r="E91" s="161"/>
      <c r="F91" s="200">
        <f>'Hent Data'!T117</f>
        <v>12116110</v>
      </c>
      <c r="G91" s="200">
        <f>'Hent Data'!U117</f>
        <v>8158512</v>
      </c>
      <c r="H91" s="200">
        <f>'Hent Data'!V117</f>
        <v>7896229.46</v>
      </c>
      <c r="I91" s="200">
        <f t="shared" si="18"/>
        <v>262282.54000000004</v>
      </c>
      <c r="J91" s="178">
        <f t="shared" si="19"/>
        <v>65.171325285095634</v>
      </c>
      <c r="K91" s="201">
        <f t="shared" ref="K91:K97" si="20">L91-M91</f>
        <v>-515313</v>
      </c>
      <c r="L91" s="177">
        <v>0</v>
      </c>
      <c r="M91" s="177">
        <f>'Hent Data'!W117</f>
        <v>515313</v>
      </c>
      <c r="N91" s="236"/>
      <c r="O91" s="129"/>
    </row>
    <row r="92" spans="3:16" s="90" customFormat="1" ht="18.75" customHeight="1" x14ac:dyDescent="0.2">
      <c r="C92" s="153">
        <v>242</v>
      </c>
      <c r="D92" s="161" t="str">
        <f>'Hent Data'!A118</f>
        <v>Børneuniverset</v>
      </c>
      <c r="E92" s="161"/>
      <c r="F92" s="200">
        <f>'Hent Data'!T118</f>
        <v>9501140</v>
      </c>
      <c r="G92" s="200">
        <f>'Hent Data'!U118</f>
        <v>6642290</v>
      </c>
      <c r="H92" s="200">
        <f>'Hent Data'!V118</f>
        <v>6121976.8499999996</v>
      </c>
      <c r="I92" s="200">
        <f t="shared" si="18"/>
        <v>520313.15000000037</v>
      </c>
      <c r="J92" s="178">
        <f t="shared" si="19"/>
        <v>64.43412948340935</v>
      </c>
      <c r="K92" s="201">
        <f t="shared" si="20"/>
        <v>-370071</v>
      </c>
      <c r="L92" s="177">
        <v>0</v>
      </c>
      <c r="M92" s="177">
        <f>'Hent Data'!W118</f>
        <v>370071</v>
      </c>
      <c r="N92" s="236"/>
      <c r="O92" s="129"/>
    </row>
    <row r="93" spans="3:16" s="90" customFormat="1" ht="18.75" customHeight="1" x14ac:dyDescent="0.2">
      <c r="C93" s="153">
        <v>243</v>
      </c>
      <c r="D93" s="161" t="str">
        <f>'Hent Data'!A119</f>
        <v>Blåbjergegnens Dagtilbud</v>
      </c>
      <c r="E93" s="161"/>
      <c r="F93" s="200">
        <f>'Hent Data'!T119</f>
        <v>10253800</v>
      </c>
      <c r="G93" s="200">
        <f>'Hent Data'!U119</f>
        <v>6530477</v>
      </c>
      <c r="H93" s="200">
        <f>'Hent Data'!V119</f>
        <v>6292491.4900000002</v>
      </c>
      <c r="I93" s="200">
        <f t="shared" si="18"/>
        <v>237985.50999999978</v>
      </c>
      <c r="J93" s="178">
        <f t="shared" si="19"/>
        <v>61.367410033353487</v>
      </c>
      <c r="K93" s="201">
        <f t="shared" si="20"/>
        <v>-114964</v>
      </c>
      <c r="L93" s="177">
        <v>0</v>
      </c>
      <c r="M93" s="177">
        <f>'Hent Data'!W119</f>
        <v>114964</v>
      </c>
      <c r="N93" s="236"/>
      <c r="O93" s="129"/>
    </row>
    <row r="94" spans="3:16" s="90" customFormat="1" ht="18.75" customHeight="1" x14ac:dyDescent="0.2">
      <c r="C94" s="153">
        <v>244</v>
      </c>
      <c r="D94" s="161" t="str">
        <f>'Hent Data'!A120</f>
        <v>Skovmusen</v>
      </c>
      <c r="E94" s="161"/>
      <c r="F94" s="200">
        <f>'Hent Data'!T120</f>
        <v>6362510</v>
      </c>
      <c r="G94" s="200">
        <f>'Hent Data'!U120</f>
        <v>4418564</v>
      </c>
      <c r="H94" s="200">
        <f>'Hent Data'!V120</f>
        <v>4164202.13</v>
      </c>
      <c r="I94" s="200">
        <f t="shared" si="18"/>
        <v>254361.87000000011</v>
      </c>
      <c r="J94" s="178">
        <f t="shared" si="19"/>
        <v>65.449046524091898</v>
      </c>
      <c r="K94" s="201">
        <f t="shared" si="20"/>
        <v>-430343</v>
      </c>
      <c r="L94" s="177">
        <v>0</v>
      </c>
      <c r="M94" s="177">
        <f>'Hent Data'!W120</f>
        <v>430343</v>
      </c>
      <c r="N94" s="236"/>
      <c r="O94" s="129"/>
    </row>
    <row r="95" spans="3:16" s="90" customFormat="1" ht="18.75" customHeight="1" x14ac:dyDescent="0.2">
      <c r="C95" s="153">
        <v>245</v>
      </c>
      <c r="D95" s="161" t="str">
        <f>'Hent Data'!A121</f>
        <v>Skovbrynet</v>
      </c>
      <c r="E95" s="161"/>
      <c r="F95" s="200">
        <f>'Hent Data'!T121</f>
        <v>7740490</v>
      </c>
      <c r="G95" s="200">
        <f>'Hent Data'!U121</f>
        <v>5551354</v>
      </c>
      <c r="H95" s="200">
        <f>'Hent Data'!V121</f>
        <v>5231551.1100000003</v>
      </c>
      <c r="I95" s="200">
        <f t="shared" si="18"/>
        <v>319802.88999999966</v>
      </c>
      <c r="J95" s="178">
        <f t="shared" si="19"/>
        <v>67.586820860178108</v>
      </c>
      <c r="K95" s="201">
        <f t="shared" si="20"/>
        <v>-105171</v>
      </c>
      <c r="L95" s="177">
        <v>0</v>
      </c>
      <c r="M95" s="177">
        <f>'Hent Data'!W121</f>
        <v>105171</v>
      </c>
      <c r="N95" s="236"/>
      <c r="O95" s="129"/>
    </row>
    <row r="96" spans="3:16" s="90" customFormat="1" ht="18.75" customHeight="1" x14ac:dyDescent="0.2">
      <c r="C96" s="153">
        <v>246</v>
      </c>
      <c r="D96" s="161" t="str">
        <f>'Hent Data'!A122</f>
        <v>Institution Øst</v>
      </c>
      <c r="E96" s="161"/>
      <c r="F96" s="200">
        <f>'Hent Data'!T122</f>
        <v>11059350</v>
      </c>
      <c r="G96" s="200">
        <f>'Hent Data'!U122</f>
        <v>7390367</v>
      </c>
      <c r="H96" s="200">
        <f>'Hent Data'!V122</f>
        <v>7457288.2400000002</v>
      </c>
      <c r="I96" s="200">
        <f t="shared" si="18"/>
        <v>-66921.240000000224</v>
      </c>
      <c r="J96" s="178">
        <f t="shared" si="19"/>
        <v>67.429715489608341</v>
      </c>
      <c r="K96" s="201">
        <f t="shared" si="20"/>
        <v>-265421</v>
      </c>
      <c r="L96" s="177">
        <v>0</v>
      </c>
      <c r="M96" s="177">
        <f>'Hent Data'!W122</f>
        <v>265421</v>
      </c>
      <c r="N96" s="236"/>
      <c r="O96" s="129"/>
    </row>
    <row r="97" spans="3:21" s="90" customFormat="1" ht="18.75" customHeight="1" x14ac:dyDescent="0.2">
      <c r="C97" s="153">
        <v>247</v>
      </c>
      <c r="D97" s="161" t="str">
        <f>'Hent Data'!A123</f>
        <v>Nord-Øst</v>
      </c>
      <c r="E97" s="161"/>
      <c r="F97" s="200">
        <f>'Hent Data'!T123</f>
        <v>12430610</v>
      </c>
      <c r="G97" s="200">
        <f>'Hent Data'!U123</f>
        <v>7451529</v>
      </c>
      <c r="H97" s="200">
        <f>'Hent Data'!V123</f>
        <v>7259047.9000000004</v>
      </c>
      <c r="I97" s="200">
        <f t="shared" si="18"/>
        <v>192481.09999999963</v>
      </c>
      <c r="J97" s="178">
        <f t="shared" si="19"/>
        <v>58.39655415140529</v>
      </c>
      <c r="K97" s="201">
        <f t="shared" si="20"/>
        <v>-283868</v>
      </c>
      <c r="L97" s="177">
        <v>0</v>
      </c>
      <c r="M97" s="177">
        <f>'Hent Data'!W123</f>
        <v>283868</v>
      </c>
      <c r="N97" s="237"/>
      <c r="O97" s="129"/>
    </row>
    <row r="98" spans="3:21" s="90" customFormat="1" ht="24.75" customHeight="1" x14ac:dyDescent="0.2">
      <c r="C98" s="153">
        <v>250</v>
      </c>
      <c r="D98" s="161" t="str">
        <f>'Hent Data'!A124</f>
        <v>Dagtilbuddet Vest</v>
      </c>
      <c r="E98" s="161"/>
      <c r="F98" s="200">
        <f>'Hent Data'!T124</f>
        <v>0</v>
      </c>
      <c r="G98" s="200">
        <f>'Hent Data'!U124</f>
        <v>7668227</v>
      </c>
      <c r="H98" s="200">
        <f>'Hent Data'!V124</f>
        <v>2921416.66</v>
      </c>
      <c r="I98" s="200">
        <f t="shared" si="18"/>
        <v>4746810.34</v>
      </c>
      <c r="J98" s="178" t="e">
        <f t="shared" si="19"/>
        <v>#DIV/0!</v>
      </c>
      <c r="K98" s="201">
        <v>200000</v>
      </c>
      <c r="L98" s="177">
        <v>250000</v>
      </c>
      <c r="M98" s="177">
        <f>'Hent Data'!W124</f>
        <v>0</v>
      </c>
      <c r="N98" s="202" t="s">
        <v>407</v>
      </c>
      <c r="O98" s="129"/>
    </row>
    <row r="99" spans="3:21" s="90" customFormat="1" ht="24.75" customHeight="1" x14ac:dyDescent="0.2">
      <c r="C99" s="153">
        <v>251</v>
      </c>
      <c r="D99" s="161" t="str">
        <f>'Hent Data'!A125</f>
        <v>dagtilbuddet Midt</v>
      </c>
      <c r="E99" s="161"/>
      <c r="F99" s="200">
        <f>'Hent Data'!T125</f>
        <v>0</v>
      </c>
      <c r="G99" s="200">
        <f>'Hent Data'!U125</f>
        <v>14148730</v>
      </c>
      <c r="H99" s="200">
        <f>'Hent Data'!V125</f>
        <v>5531724.7800000003</v>
      </c>
      <c r="I99" s="200">
        <f t="shared" si="18"/>
        <v>8617005.2199999988</v>
      </c>
      <c r="J99" s="178" t="e">
        <f t="shared" si="19"/>
        <v>#DIV/0!</v>
      </c>
      <c r="K99" s="201">
        <v>460000</v>
      </c>
      <c r="L99" s="177">
        <v>460000</v>
      </c>
      <c r="M99" s="177">
        <f>'Hent Data'!W125</f>
        <v>0</v>
      </c>
      <c r="N99" s="202" t="s">
        <v>408</v>
      </c>
      <c r="O99" s="129"/>
    </row>
    <row r="100" spans="3:21" s="90" customFormat="1" ht="18.75" customHeight="1" x14ac:dyDescent="0.2">
      <c r="C100" s="153">
        <v>252</v>
      </c>
      <c r="D100" s="161" t="str">
        <f>'Hent Data'!A126</f>
        <v>Dagtilbuddet Øst</v>
      </c>
      <c r="E100" s="161"/>
      <c r="F100" s="200">
        <f>'Hent Data'!T126</f>
        <v>0</v>
      </c>
      <c r="G100" s="200">
        <f>'Hent Data'!U126</f>
        <v>10885869</v>
      </c>
      <c r="H100" s="200">
        <f>'Hent Data'!V126</f>
        <v>3933065.43</v>
      </c>
      <c r="I100" s="200">
        <f t="shared" si="18"/>
        <v>6952803.5700000003</v>
      </c>
      <c r="J100" s="178" t="e">
        <f>H100/F100*100</f>
        <v>#DIV/0!</v>
      </c>
      <c r="K100" s="201">
        <f>L100-M100</f>
        <v>700000</v>
      </c>
      <c r="L100" s="177">
        <v>700000</v>
      </c>
      <c r="M100" s="177">
        <f>'Hent Data'!W126</f>
        <v>0</v>
      </c>
      <c r="N100" s="212" t="s">
        <v>406</v>
      </c>
      <c r="O100" s="129"/>
    </row>
    <row r="101" spans="3:21" s="90" customFormat="1" ht="28.5" customHeight="1" x14ac:dyDescent="0.2">
      <c r="C101" s="153">
        <v>304</v>
      </c>
      <c r="D101" s="161" t="str">
        <f>'Hent Data'!A127</f>
        <v>Billum</v>
      </c>
      <c r="E101" s="161"/>
      <c r="F101" s="200">
        <f>'Hent Data'!T127</f>
        <v>2215340</v>
      </c>
      <c r="G101" s="200">
        <f>'Hent Data'!U127</f>
        <v>1534168</v>
      </c>
      <c r="H101" s="200">
        <f>'Hent Data'!V127</f>
        <v>1422018.55</v>
      </c>
      <c r="I101" s="200">
        <f t="shared" si="18"/>
        <v>112149.44999999995</v>
      </c>
      <c r="J101" s="178">
        <f t="shared" si="19"/>
        <v>64.189630034215966</v>
      </c>
      <c r="K101" s="201">
        <f>L101-M101</f>
        <v>-154136</v>
      </c>
      <c r="L101" s="177">
        <v>100000</v>
      </c>
      <c r="M101" s="177">
        <f>'Hent Data'!W127</f>
        <v>254136</v>
      </c>
      <c r="N101" s="202" t="s">
        <v>409</v>
      </c>
      <c r="O101" s="129"/>
    </row>
    <row r="102" spans="3:21" s="90" customFormat="1" ht="18.75" customHeight="1" x14ac:dyDescent="0.2">
      <c r="C102" s="153">
        <v>311</v>
      </c>
      <c r="D102" s="161" t="str">
        <f>'Hent Data'!A128</f>
        <v>Lundparken</v>
      </c>
      <c r="E102" s="161"/>
      <c r="F102" s="200">
        <f>'Hent Data'!T128</f>
        <v>0</v>
      </c>
      <c r="G102" s="200">
        <f>'Hent Data'!U128</f>
        <v>944742</v>
      </c>
      <c r="H102" s="200">
        <f>'Hent Data'!V128</f>
        <v>424372.95</v>
      </c>
      <c r="I102" s="200">
        <f t="shared" si="18"/>
        <v>520369.05</v>
      </c>
      <c r="J102" s="178" t="e">
        <f t="shared" si="19"/>
        <v>#DIV/0!</v>
      </c>
      <c r="K102" s="201">
        <f>L102-M102</f>
        <v>240445</v>
      </c>
      <c r="L102" s="177">
        <v>240445</v>
      </c>
      <c r="M102" s="177">
        <f>'Hent Data'!W128</f>
        <v>0</v>
      </c>
      <c r="N102" s="202" t="s">
        <v>399</v>
      </c>
      <c r="O102" s="129"/>
    </row>
    <row r="103" spans="3:21" s="90" customFormat="1" ht="18.75" customHeight="1" x14ac:dyDescent="0.2">
      <c r="C103" s="153">
        <v>319</v>
      </c>
      <c r="D103" s="161" t="str">
        <f>'Hent Data'!A129</f>
        <v>Starup bhv.</v>
      </c>
      <c r="E103" s="161"/>
      <c r="F103" s="200">
        <f>'Hent Data'!T129</f>
        <v>0</v>
      </c>
      <c r="G103" s="200">
        <f>'Hent Data'!U129</f>
        <v>830933</v>
      </c>
      <c r="H103" s="200">
        <f>'Hent Data'!V129</f>
        <v>334843.12</v>
      </c>
      <c r="I103" s="200">
        <f t="shared" si="18"/>
        <v>496089.88</v>
      </c>
      <c r="J103" s="178" t="e">
        <f t="shared" si="19"/>
        <v>#DIV/0!</v>
      </c>
      <c r="K103" s="201">
        <f>L103-M103</f>
        <v>25000</v>
      </c>
      <c r="L103" s="177">
        <v>25000</v>
      </c>
      <c r="M103" s="177">
        <f>'Hent Data'!W129</f>
        <v>0</v>
      </c>
      <c r="N103" s="202"/>
      <c r="O103" s="129"/>
    </row>
    <row r="104" spans="3:21" s="90" customFormat="1" ht="18.75" customHeight="1" x14ac:dyDescent="0.2">
      <c r="C104" s="153">
        <v>324</v>
      </c>
      <c r="D104" s="161" t="str">
        <f>'Hent Data'!A130</f>
        <v>Årre bhv.</v>
      </c>
      <c r="E104" s="161"/>
      <c r="F104" s="200">
        <f>'Hent Data'!T130</f>
        <v>0</v>
      </c>
      <c r="G104" s="200">
        <f>'Hent Data'!U130</f>
        <v>1389677</v>
      </c>
      <c r="H104" s="200">
        <f>'Hent Data'!V130</f>
        <v>450037.19</v>
      </c>
      <c r="I104" s="200">
        <f t="shared" si="18"/>
        <v>939639.81</v>
      </c>
      <c r="J104" s="178" t="e">
        <f t="shared" si="19"/>
        <v>#DIV/0!</v>
      </c>
      <c r="K104" s="201">
        <v>50000</v>
      </c>
      <c r="L104" s="177">
        <v>80000</v>
      </c>
      <c r="M104" s="177">
        <f>'Hent Data'!W130</f>
        <v>0</v>
      </c>
      <c r="N104" s="202" t="s">
        <v>381</v>
      </c>
      <c r="O104" s="129"/>
      <c r="P104" s="90" t="s">
        <v>378</v>
      </c>
    </row>
    <row r="105" spans="3:21" s="90" customFormat="1" ht="18.75" customHeight="1" x14ac:dyDescent="0.2">
      <c r="C105" s="153">
        <v>327</v>
      </c>
      <c r="D105" s="161" t="str">
        <f>'Hent Data'!A131</f>
        <v>Go´mad til børn</v>
      </c>
      <c r="E105" s="161"/>
      <c r="F105" s="200">
        <f>'Hent Data'!T131</f>
        <v>-486300</v>
      </c>
      <c r="G105" s="200">
        <f>'Hent Data'!U131</f>
        <v>-143506</v>
      </c>
      <c r="H105" s="200">
        <f>'Hent Data'!V131</f>
        <v>187076.26</v>
      </c>
      <c r="I105" s="200">
        <f t="shared" si="18"/>
        <v>-330582.26</v>
      </c>
      <c r="J105" s="178">
        <f t="shared" si="19"/>
        <v>-38.469311124820074</v>
      </c>
      <c r="K105" s="201">
        <v>-288000</v>
      </c>
      <c r="L105" s="177">
        <v>0</v>
      </c>
      <c r="M105" s="177">
        <f>'Hent Data'!W131</f>
        <v>288689</v>
      </c>
      <c r="N105" s="212" t="s">
        <v>373</v>
      </c>
      <c r="O105" s="129"/>
    </row>
    <row r="106" spans="3:21" s="90" customFormat="1" ht="18.75" customHeight="1" x14ac:dyDescent="0.2">
      <c r="C106" s="153">
        <v>502</v>
      </c>
      <c r="D106" s="161" t="str">
        <f>'Hent Data'!A132</f>
        <v>Teknik og miljø</v>
      </c>
      <c r="E106" s="161"/>
      <c r="F106" s="200">
        <f>'Hent Data'!T132</f>
        <v>3641000</v>
      </c>
      <c r="G106" s="200">
        <f>'Hent Data'!U132</f>
        <v>4263984</v>
      </c>
      <c r="H106" s="200">
        <f>'Hent Data'!V132</f>
        <v>3786142</v>
      </c>
      <c r="I106" s="200">
        <f t="shared" si="18"/>
        <v>477842</v>
      </c>
      <c r="J106" s="178">
        <f t="shared" si="19"/>
        <v>103.98632243889041</v>
      </c>
      <c r="K106" s="201">
        <v>0</v>
      </c>
      <c r="L106" s="177">
        <v>0</v>
      </c>
      <c r="M106" s="177">
        <f>'Hent Data'!W132</f>
        <v>0</v>
      </c>
      <c r="N106" s="202"/>
      <c r="O106" s="129"/>
      <c r="P106" s="90" t="s">
        <v>419</v>
      </c>
      <c r="U106" s="90" t="s">
        <v>420</v>
      </c>
    </row>
    <row r="107" spans="3:21" s="90" customFormat="1" ht="18.75" customHeight="1" x14ac:dyDescent="0.2">
      <c r="C107" s="181"/>
      <c r="D107" s="182" t="str">
        <f>'Hent Data'!A134</f>
        <v>Tilbud til børn og unge med</v>
      </c>
      <c r="E107" s="160"/>
      <c r="F107" s="183">
        <f>SUM(F108:F123)</f>
        <v>131318860</v>
      </c>
      <c r="G107" s="183">
        <f>SUM(G108:G123)</f>
        <v>139536458</v>
      </c>
      <c r="H107" s="183">
        <f>SUM(H108:H123)</f>
        <v>94132280.930000007</v>
      </c>
      <c r="I107" s="183">
        <f t="shared" si="18"/>
        <v>45404177.069999993</v>
      </c>
      <c r="J107" s="184">
        <f t="shared" si="19"/>
        <v>71.682225180754699</v>
      </c>
      <c r="K107" s="183">
        <f>SUM(K108:K123)</f>
        <v>3839717</v>
      </c>
      <c r="L107" s="183">
        <f>SUM(L108:L123)</f>
        <v>12224737</v>
      </c>
      <c r="M107" s="183">
        <f>SUM(M108:M123)</f>
        <v>8384525</v>
      </c>
      <c r="N107" s="187" t="s">
        <v>416</v>
      </c>
      <c r="O107" s="129"/>
    </row>
    <row r="108" spans="3:21" s="90" customFormat="1" ht="18.75" customHeight="1" x14ac:dyDescent="0.2">
      <c r="C108" s="181">
        <v>620</v>
      </c>
      <c r="D108" s="208" t="s">
        <v>336</v>
      </c>
      <c r="E108" s="160"/>
      <c r="F108" s="185">
        <f>'Hent Data'!T136</f>
        <v>-3229990</v>
      </c>
      <c r="G108" s="185">
        <f>'Hent Data'!U136</f>
        <v>-3229990</v>
      </c>
      <c r="H108" s="185">
        <f>'Hent Data'!V136</f>
        <v>-2323329</v>
      </c>
      <c r="I108" s="185">
        <f t="shared" si="18"/>
        <v>-906661</v>
      </c>
      <c r="J108" s="180">
        <f t="shared" si="19"/>
        <v>71.929913095706183</v>
      </c>
      <c r="K108" s="186">
        <f>L108-M108</f>
        <v>186068</v>
      </c>
      <c r="L108" s="179">
        <f>+M108+186068</f>
        <v>697569</v>
      </c>
      <c r="M108" s="179">
        <v>511501</v>
      </c>
      <c r="N108" s="238" t="s">
        <v>341</v>
      </c>
      <c r="O108" s="129"/>
      <c r="P108" s="90">
        <v>186068</v>
      </c>
      <c r="U108" s="90">
        <f>SUM(P108:T108)</f>
        <v>186068</v>
      </c>
    </row>
    <row r="109" spans="3:21" s="90" customFormat="1" ht="18.75" customHeight="1" x14ac:dyDescent="0.2">
      <c r="C109" s="181">
        <v>620</v>
      </c>
      <c r="D109" s="160" t="str">
        <f>'Hent Data'!A137</f>
        <v>Myndighed forebyggende</v>
      </c>
      <c r="E109" s="160"/>
      <c r="F109" s="185">
        <f>'Hent Data'!T137</f>
        <v>50092010</v>
      </c>
      <c r="G109" s="185">
        <f>'Hent Data'!U137</f>
        <v>56419077</v>
      </c>
      <c r="H109" s="185">
        <f>'Hent Data'!V137</f>
        <v>37881531.280000001</v>
      </c>
      <c r="I109" s="185">
        <f t="shared" si="18"/>
        <v>18537545.719999999</v>
      </c>
      <c r="J109" s="180">
        <f t="shared" si="19"/>
        <v>75.623899460213323</v>
      </c>
      <c r="K109" s="186">
        <f t="shared" ref="K109:K115" si="21">L109-M109</f>
        <v>-5122572</v>
      </c>
      <c r="L109" s="179">
        <f>-5122572+M109</f>
        <v>-3849490</v>
      </c>
      <c r="M109" s="179">
        <v>1273082</v>
      </c>
      <c r="N109" s="239"/>
      <c r="O109" s="129"/>
      <c r="P109" s="90">
        <v>-5122572</v>
      </c>
      <c r="U109" s="90">
        <f t="shared" ref="U109:U113" si="22">SUM(P109:T109)</f>
        <v>-5122572</v>
      </c>
    </row>
    <row r="110" spans="3:21" s="90" customFormat="1" ht="18.75" customHeight="1" x14ac:dyDescent="0.2">
      <c r="C110" s="181">
        <v>620</v>
      </c>
      <c r="D110" s="160" t="str">
        <f>'Hent Data'!A138</f>
        <v>Myndighed plejefam.</v>
      </c>
      <c r="E110" s="160"/>
      <c r="F110" s="185">
        <f>'Hent Data'!T138</f>
        <v>42226640</v>
      </c>
      <c r="G110" s="185">
        <f>'Hent Data'!U138</f>
        <v>42124801</v>
      </c>
      <c r="H110" s="185">
        <f>'Hent Data'!V138</f>
        <v>27673999.210000001</v>
      </c>
      <c r="I110" s="185">
        <f t="shared" si="18"/>
        <v>14450801.789999999</v>
      </c>
      <c r="J110" s="180">
        <f t="shared" si="19"/>
        <v>65.536825117982389</v>
      </c>
      <c r="K110" s="186">
        <f t="shared" si="21"/>
        <v>2749261</v>
      </c>
      <c r="L110" s="179">
        <f>+M110+2749261</f>
        <v>3799927</v>
      </c>
      <c r="M110" s="179">
        <v>1050666</v>
      </c>
      <c r="N110" s="239"/>
      <c r="O110" s="129"/>
      <c r="P110" s="90">
        <v>2749261</v>
      </c>
      <c r="U110" s="90">
        <f t="shared" si="22"/>
        <v>2749261</v>
      </c>
    </row>
    <row r="111" spans="3:21" s="90" customFormat="1" ht="25.5" customHeight="1" x14ac:dyDescent="0.2">
      <c r="C111" s="181">
        <v>620</v>
      </c>
      <c r="D111" s="160" t="str">
        <f>'Hent Data'!A139</f>
        <v>Myndighed oph., døgn,</v>
      </c>
      <c r="E111" s="160"/>
      <c r="F111" s="185">
        <f>'Hent Data'!T139</f>
        <v>30687360</v>
      </c>
      <c r="G111" s="185">
        <f>'Hent Data'!U139</f>
        <v>30534200</v>
      </c>
      <c r="H111" s="185">
        <f>'Hent Data'!V139</f>
        <v>18974637.289999999</v>
      </c>
      <c r="I111" s="185">
        <f t="shared" si="18"/>
        <v>11559562.710000001</v>
      </c>
      <c r="J111" s="180">
        <f t="shared" si="19"/>
        <v>61.832094028290477</v>
      </c>
      <c r="K111" s="186">
        <f t="shared" si="21"/>
        <v>1395391</v>
      </c>
      <c r="L111" s="179">
        <f>-3153448+4863843+3184996+M111-3500000</f>
        <v>4472438</v>
      </c>
      <c r="M111" s="179">
        <f>2652353+125575+315151-17129+1097</f>
        <v>3077047</v>
      </c>
      <c r="N111" s="239"/>
      <c r="O111" s="129"/>
      <c r="P111" s="90">
        <v>-3153448</v>
      </c>
      <c r="Q111" s="90">
        <v>4863843</v>
      </c>
      <c r="R111" s="90">
        <v>3184996</v>
      </c>
      <c r="S111" s="90">
        <v>-3500000</v>
      </c>
      <c r="U111" s="90">
        <f t="shared" si="22"/>
        <v>1395391</v>
      </c>
    </row>
    <row r="112" spans="3:21" s="90" customFormat="1" ht="18.75" customHeight="1" x14ac:dyDescent="0.2">
      <c r="C112" s="181">
        <v>620</v>
      </c>
      <c r="D112" s="160" t="str">
        <f>'Hent Data'!A141</f>
        <v>Krisecentre</v>
      </c>
      <c r="E112" s="160"/>
      <c r="F112" s="185">
        <f>'Hent Data'!T141</f>
        <v>394860</v>
      </c>
      <c r="G112" s="185">
        <f>'Hent Data'!U141</f>
        <v>315517</v>
      </c>
      <c r="H112" s="185">
        <f>'Hent Data'!V141</f>
        <v>-194178</v>
      </c>
      <c r="I112" s="185">
        <f t="shared" si="18"/>
        <v>509695</v>
      </c>
      <c r="J112" s="180">
        <f t="shared" si="19"/>
        <v>-49.176416957909133</v>
      </c>
      <c r="K112" s="186">
        <f t="shared" si="21"/>
        <v>150590</v>
      </c>
      <c r="L112" s="179">
        <f>+M112+150590</f>
        <v>146362</v>
      </c>
      <c r="M112" s="179">
        <v>-4228</v>
      </c>
      <c r="N112" s="239"/>
      <c r="O112" s="129"/>
      <c r="S112" s="90">
        <v>150590</v>
      </c>
      <c r="U112" s="90">
        <f t="shared" si="22"/>
        <v>150590</v>
      </c>
    </row>
    <row r="113" spans="3:21" s="90" customFormat="1" ht="18.75" customHeight="1" x14ac:dyDescent="0.2">
      <c r="C113" s="181">
        <v>620</v>
      </c>
      <c r="D113" s="160" t="str">
        <f>'Hent Data'!A142</f>
        <v xml:space="preserve">Tabt. Arb., merudgift yd. </v>
      </c>
      <c r="E113" s="160"/>
      <c r="F113" s="185">
        <f>'Hent Data'!T142</f>
        <v>4799050</v>
      </c>
      <c r="G113" s="185">
        <f>'Hent Data'!U142</f>
        <v>4799050</v>
      </c>
      <c r="H113" s="185">
        <f>'Hent Data'!V142</f>
        <v>2210113.5499999998</v>
      </c>
      <c r="I113" s="185">
        <f t="shared" si="18"/>
        <v>2588936.4500000002</v>
      </c>
      <c r="J113" s="180">
        <f t="shared" si="19"/>
        <v>46.053146977005859</v>
      </c>
      <c r="K113" s="186">
        <f t="shared" si="21"/>
        <v>1157890</v>
      </c>
      <c r="L113" s="179">
        <f>+M113+1157890</f>
        <v>1920931</v>
      </c>
      <c r="M113" s="179">
        <v>763041</v>
      </c>
      <c r="N113" s="240"/>
      <c r="O113" s="129"/>
      <c r="P113" s="90">
        <v>1157890</v>
      </c>
      <c r="U113" s="90">
        <f t="shared" si="22"/>
        <v>1157890</v>
      </c>
    </row>
    <row r="114" spans="3:21" s="90" customFormat="1" ht="18.75" customHeight="1" x14ac:dyDescent="0.2">
      <c r="C114" s="181">
        <v>620</v>
      </c>
      <c r="D114" s="160" t="str">
        <f>'Hent Data'!A140</f>
        <v>Tippen</v>
      </c>
      <c r="E114" s="160"/>
      <c r="F114" s="185">
        <f>'Hent Data'!T140</f>
        <v>22999380</v>
      </c>
      <c r="G114" s="185">
        <f>'Hent Data'!U140</f>
        <v>20536140</v>
      </c>
      <c r="H114" s="185">
        <f>'Hent Data'!V140</f>
        <v>5696647.9800000004</v>
      </c>
      <c r="I114" s="185">
        <f>G114-H114</f>
        <v>14839492.02</v>
      </c>
      <c r="J114" s="180">
        <f>H114/F114*100</f>
        <v>24.768702373716163</v>
      </c>
      <c r="K114" s="186">
        <f>L114-M114</f>
        <v>2586475</v>
      </c>
      <c r="L114" s="179">
        <v>0</v>
      </c>
      <c r="M114" s="179">
        <f>'Hent Data'!W140</f>
        <v>-2586475</v>
      </c>
      <c r="N114" s="216" t="s">
        <v>367</v>
      </c>
      <c r="O114" s="129"/>
    </row>
    <row r="115" spans="3:21" s="90" customFormat="1" ht="39" customHeight="1" x14ac:dyDescent="0.2">
      <c r="C115" s="181">
        <v>620</v>
      </c>
      <c r="D115" s="160" t="str">
        <f>'Hent Data'!A143</f>
        <v>Familiebehandling</v>
      </c>
      <c r="E115" s="160"/>
      <c r="F115" s="185">
        <f>'Hent Data'!T143</f>
        <v>1664920</v>
      </c>
      <c r="G115" s="185">
        <f>'Hent Data'!U143</f>
        <v>4866202</v>
      </c>
      <c r="H115" s="185">
        <f>'Hent Data'!V143</f>
        <v>3850826.47</v>
      </c>
      <c r="I115" s="185">
        <f t="shared" si="18"/>
        <v>1015375.5299999998</v>
      </c>
      <c r="J115" s="180">
        <f t="shared" si="19"/>
        <v>231.29198219734283</v>
      </c>
      <c r="K115" s="186">
        <f t="shared" si="21"/>
        <v>-19837</v>
      </c>
      <c r="L115" s="179">
        <f>-192000</f>
        <v>-192000</v>
      </c>
      <c r="M115" s="179">
        <f>'Hent Data'!W143</f>
        <v>-172163</v>
      </c>
      <c r="N115" s="187" t="s">
        <v>347</v>
      </c>
      <c r="O115" s="129"/>
    </row>
    <row r="116" spans="3:21" s="90" customFormat="1" ht="60" customHeight="1" x14ac:dyDescent="0.2">
      <c r="C116" s="181">
        <v>620</v>
      </c>
      <c r="D116" s="160" t="str">
        <f>'Hent Data'!A144</f>
        <v>Familieafdeling</v>
      </c>
      <c r="E116" s="160"/>
      <c r="F116" s="185">
        <f>'Hent Data'!T144</f>
        <v>512150</v>
      </c>
      <c r="G116" s="185">
        <f>'Hent Data'!U144</f>
        <v>1663554</v>
      </c>
      <c r="H116" s="185">
        <f>'Hent Data'!V144</f>
        <v>-3711303.71</v>
      </c>
      <c r="I116" s="185">
        <f t="shared" si="18"/>
        <v>5374857.71</v>
      </c>
      <c r="J116" s="180">
        <f t="shared" si="19"/>
        <v>-724.65170555501311</v>
      </c>
      <c r="K116" s="186">
        <f>L116-M116</f>
        <v>923833</v>
      </c>
      <c r="L116" s="179">
        <v>5596000</v>
      </c>
      <c r="M116" s="179">
        <f>'Hent Data'!W144</f>
        <v>4672167</v>
      </c>
      <c r="N116" s="216" t="s">
        <v>415</v>
      </c>
      <c r="O116" s="129"/>
      <c r="P116" s="217" t="s">
        <v>378</v>
      </c>
    </row>
    <row r="117" spans="3:21" s="90" customFormat="1" ht="18.75" customHeight="1" x14ac:dyDescent="0.2">
      <c r="C117" s="181">
        <v>620</v>
      </c>
      <c r="D117" s="160" t="str">
        <f>'Hent Data'!A145</f>
        <v>Psykologer familiebehandling</v>
      </c>
      <c r="E117" s="160"/>
      <c r="F117" s="185">
        <f>'Hent Data'!T145</f>
        <v>3710</v>
      </c>
      <c r="G117" s="185">
        <f>'Hent Data'!U145</f>
        <v>-705354</v>
      </c>
      <c r="H117" s="185">
        <f>'Hent Data'!V145</f>
        <v>146783.18</v>
      </c>
      <c r="I117" s="185">
        <f t="shared" si="18"/>
        <v>-852137.17999999993</v>
      </c>
      <c r="J117" s="180">
        <f t="shared" si="19"/>
        <v>3956.4199460916443</v>
      </c>
      <c r="K117" s="186">
        <f>L117-M117</f>
        <v>191989</v>
      </c>
      <c r="L117" s="179">
        <v>-500000</v>
      </c>
      <c r="M117" s="179">
        <f>'Hent Data'!W145</f>
        <v>-691989</v>
      </c>
      <c r="N117" s="216" t="s">
        <v>375</v>
      </c>
      <c r="O117" s="129"/>
    </row>
    <row r="118" spans="3:21" s="90" customFormat="1" ht="18.75" customHeight="1" x14ac:dyDescent="0.2">
      <c r="C118" s="181">
        <v>620</v>
      </c>
      <c r="D118" s="160" t="str">
        <f>'Hent Data'!A146</f>
        <v>Administration</v>
      </c>
      <c r="E118" s="160"/>
      <c r="F118" s="185">
        <f>'Hent Data'!T146</f>
        <v>0</v>
      </c>
      <c r="G118" s="185">
        <f>'Hent Data'!U146</f>
        <v>1259275</v>
      </c>
      <c r="H118" s="185">
        <f>'Hent Data'!V146</f>
        <v>573847.81999999995</v>
      </c>
      <c r="I118" s="185">
        <f t="shared" si="18"/>
        <v>685427.18</v>
      </c>
      <c r="J118" s="180" t="e">
        <f t="shared" si="19"/>
        <v>#DIV/0!</v>
      </c>
      <c r="K118" s="186">
        <v>0</v>
      </c>
      <c r="L118" s="179">
        <v>0</v>
      </c>
      <c r="M118" s="179">
        <f>'Hent Data'!W146</f>
        <v>0</v>
      </c>
      <c r="N118" s="187"/>
      <c r="O118" s="129"/>
    </row>
    <row r="119" spans="3:21" s="90" customFormat="1" ht="18.75" customHeight="1" x14ac:dyDescent="0.2">
      <c r="C119" s="181">
        <v>101</v>
      </c>
      <c r="D119" s="160" t="str">
        <f>'Hent Data'!A147</f>
        <v>Direktionen</v>
      </c>
      <c r="E119" s="160"/>
      <c r="F119" s="185">
        <f>'Hent Data'!T147</f>
        <v>515660</v>
      </c>
      <c r="G119" s="185">
        <f>'Hent Data'!U147</f>
        <v>514268</v>
      </c>
      <c r="H119" s="185">
        <f>'Hent Data'!V147</f>
        <v>402937.86</v>
      </c>
      <c r="I119" s="185">
        <f t="shared" si="18"/>
        <v>111330.14000000001</v>
      </c>
      <c r="J119" s="180">
        <f t="shared" si="19"/>
        <v>78.140220300197811</v>
      </c>
      <c r="K119" s="186">
        <v>0</v>
      </c>
      <c r="L119" s="179">
        <v>0</v>
      </c>
      <c r="M119" s="179">
        <f>'Hent Data'!W147</f>
        <v>0</v>
      </c>
      <c r="N119" s="187"/>
      <c r="O119" s="129"/>
    </row>
    <row r="120" spans="3:21" s="90" customFormat="1" ht="18.75" customHeight="1" x14ac:dyDescent="0.2">
      <c r="C120" s="181">
        <v>109</v>
      </c>
      <c r="D120" s="160" t="str">
        <f>'Hent Data'!A149</f>
        <v>Dagtilbud handicappulje</v>
      </c>
      <c r="E120" s="160"/>
      <c r="F120" s="185">
        <f>'Hent Data'!T149</f>
        <v>1495360</v>
      </c>
      <c r="G120" s="185">
        <f>'Hent Data'!U149</f>
        <v>-390864</v>
      </c>
      <c r="H120" s="185">
        <f>'Hent Data'!V149</f>
        <v>341670</v>
      </c>
      <c r="I120" s="185">
        <f t="shared" si="18"/>
        <v>-732534</v>
      </c>
      <c r="J120" s="180">
        <f t="shared" si="19"/>
        <v>22.848678579071262</v>
      </c>
      <c r="K120" s="186">
        <v>0</v>
      </c>
      <c r="L120" s="179">
        <v>-217000</v>
      </c>
      <c r="M120" s="179">
        <f>'Hent Data'!W149</f>
        <v>-217495</v>
      </c>
      <c r="N120" s="187"/>
      <c r="O120" s="129"/>
    </row>
    <row r="121" spans="3:21" s="90" customFormat="1" ht="18.75" customHeight="1" x14ac:dyDescent="0.2">
      <c r="C121" s="181">
        <v>250</v>
      </c>
      <c r="D121" s="160" t="str">
        <f>'Hent Data'!A150</f>
        <v>Solsikken</v>
      </c>
      <c r="E121" s="160"/>
      <c r="F121" s="185">
        <f>'Hent Data'!T150</f>
        <v>2698800</v>
      </c>
      <c r="G121" s="185">
        <f>'Hent Data'!U150</f>
        <v>3785604</v>
      </c>
      <c r="H121" s="185">
        <f>'Hent Data'!V150</f>
        <v>2536604.52</v>
      </c>
      <c r="I121" s="185">
        <f t="shared" si="18"/>
        <v>1248999.48</v>
      </c>
      <c r="J121" s="180">
        <f t="shared" si="19"/>
        <v>93.990088928412632</v>
      </c>
      <c r="K121" s="186">
        <f>L121-M121</f>
        <v>71111</v>
      </c>
      <c r="L121" s="179">
        <v>350000</v>
      </c>
      <c r="M121" s="179">
        <f>'Hent Data'!W150</f>
        <v>278889</v>
      </c>
      <c r="N121" s="187" t="s">
        <v>342</v>
      </c>
      <c r="O121" s="129"/>
    </row>
    <row r="122" spans="3:21" s="90" customFormat="1" ht="18.75" customHeight="1" x14ac:dyDescent="0.2">
      <c r="C122" s="181">
        <v>502</v>
      </c>
      <c r="D122" s="160" t="str">
        <f>'Hent Data'!A151</f>
        <v>Teknik og Miljø</v>
      </c>
      <c r="E122" s="160"/>
      <c r="F122" s="185">
        <f>'Hent Data'!T151</f>
        <v>86950</v>
      </c>
      <c r="G122" s="185">
        <f>'Hent Data'!U151</f>
        <v>112542</v>
      </c>
      <c r="H122" s="185">
        <f>'Hent Data'!V151</f>
        <v>71492.479999999996</v>
      </c>
      <c r="I122" s="185">
        <f t="shared" si="18"/>
        <v>41049.520000000004</v>
      </c>
      <c r="J122" s="180">
        <f t="shared" si="19"/>
        <v>82.222518688901658</v>
      </c>
      <c r="K122" s="186">
        <f t="shared" ref="K122:K123" si="23">L122-M122</f>
        <v>0</v>
      </c>
      <c r="L122" s="179">
        <v>0</v>
      </c>
      <c r="M122" s="179">
        <f>'Hent Data'!W151</f>
        <v>0</v>
      </c>
      <c r="N122" s="187"/>
      <c r="O122" s="129"/>
    </row>
    <row r="123" spans="3:21" s="90" customFormat="1" ht="18.75" customHeight="1" x14ac:dyDescent="0.2">
      <c r="C123" s="181">
        <v>103</v>
      </c>
      <c r="D123" s="160" t="str">
        <f>'Hent Data'!A148</f>
        <v>Økonomi afd.</v>
      </c>
      <c r="E123" s="160"/>
      <c r="F123" s="185">
        <f>'Hent Data'!T148</f>
        <v>-23628000</v>
      </c>
      <c r="G123" s="185">
        <f>'Hent Data'!U148</f>
        <v>-23067564</v>
      </c>
      <c r="H123" s="185">
        <f>'Hent Data'!V148</f>
        <v>0</v>
      </c>
      <c r="I123" s="185">
        <f t="shared" si="18"/>
        <v>-23067564</v>
      </c>
      <c r="J123" s="180">
        <f t="shared" si="19"/>
        <v>0</v>
      </c>
      <c r="K123" s="186">
        <f t="shared" si="23"/>
        <v>-430482</v>
      </c>
      <c r="L123" s="179">
        <v>0</v>
      </c>
      <c r="M123" s="179">
        <f>'Hent Data'!W148</f>
        <v>430482</v>
      </c>
      <c r="N123" s="216" t="s">
        <v>367</v>
      </c>
      <c r="O123" s="129"/>
    </row>
    <row r="124" spans="3:21" s="90" customFormat="1" ht="18.75" customHeight="1" thickBot="1" x14ac:dyDescent="0.25">
      <c r="C124" s="181"/>
      <c r="D124" s="203" t="s">
        <v>329</v>
      </c>
      <c r="E124" s="203"/>
      <c r="F124" s="204">
        <f>+F107+F81+F71+F47+F42+F11+F77</f>
        <v>880128020</v>
      </c>
      <c r="G124" s="204">
        <f>+G107+G81+G71+G47+G42+G11+G77</f>
        <v>924354685</v>
      </c>
      <c r="H124" s="204">
        <f>+H107+H81+H71+H47+H42+H11+H77</f>
        <v>678273478.38</v>
      </c>
      <c r="I124" s="204">
        <f t="shared" si="18"/>
        <v>246081206.62</v>
      </c>
      <c r="J124" s="205">
        <f>H124/F124*100</f>
        <v>77.065320381459955</v>
      </c>
      <c r="K124" s="204">
        <f>+K107+K81+K71+K47+K42+K11+K77</f>
        <v>2022540</v>
      </c>
      <c r="L124" s="204">
        <f>+L107+L81+L71+L47+L42+L11+L77</f>
        <v>28058596</v>
      </c>
      <c r="M124" s="204">
        <f>+M107+M81+M71+M47+M42+M11+M77</f>
        <v>29668265</v>
      </c>
      <c r="N124" s="206"/>
      <c r="O124" s="129"/>
    </row>
    <row r="125" spans="3:21" s="90" customFormat="1" ht="18.75" customHeight="1" thickTop="1" x14ac:dyDescent="0.2">
      <c r="C125" s="89"/>
      <c r="F125" s="89"/>
      <c r="G125" s="89"/>
      <c r="H125" s="89"/>
      <c r="I125" s="89"/>
      <c r="J125" s="89"/>
      <c r="K125" s="146"/>
      <c r="L125" s="146"/>
      <c r="M125" s="129"/>
      <c r="N125" s="89"/>
      <c r="O125" s="129"/>
    </row>
    <row r="126" spans="3:21" s="90" customFormat="1" ht="18.75" customHeight="1" x14ac:dyDescent="0.2">
      <c r="C126" s="89"/>
      <c r="F126" s="89"/>
      <c r="G126" s="148"/>
      <c r="H126" s="148"/>
      <c r="I126" s="89"/>
      <c r="J126" s="89"/>
      <c r="K126" s="146"/>
      <c r="L126" s="146"/>
      <c r="M126" s="129"/>
      <c r="N126" s="89"/>
      <c r="O126" s="129"/>
    </row>
    <row r="127" spans="3:21" s="90" customFormat="1" ht="18.75" customHeight="1" x14ac:dyDescent="0.2">
      <c r="C127" s="89"/>
      <c r="F127" s="89"/>
      <c r="G127" s="89"/>
      <c r="H127" s="89"/>
      <c r="I127" s="89"/>
      <c r="J127" s="89"/>
      <c r="K127" s="146"/>
      <c r="L127" s="146"/>
      <c r="M127" s="129"/>
      <c r="N127" s="89"/>
      <c r="O127" s="129"/>
    </row>
    <row r="128" spans="3:21" s="90" customFormat="1" ht="18.75" customHeight="1" x14ac:dyDescent="0.2">
      <c r="C128" s="89"/>
      <c r="F128" s="89"/>
      <c r="G128" s="89"/>
      <c r="H128" s="89"/>
      <c r="I128" s="89"/>
      <c r="J128" s="89"/>
      <c r="K128" s="146"/>
      <c r="L128" s="146"/>
      <c r="M128" s="129"/>
      <c r="N128" s="89"/>
      <c r="O128" s="129"/>
    </row>
    <row r="129" spans="3:15" s="90" customFormat="1" ht="18.75" customHeight="1" x14ac:dyDescent="0.2">
      <c r="C129" s="89"/>
      <c r="F129" s="89"/>
      <c r="G129" s="89"/>
      <c r="H129" s="89"/>
      <c r="I129" s="89"/>
      <c r="J129" s="89"/>
      <c r="K129" s="146"/>
      <c r="L129" s="146"/>
      <c r="M129" s="129"/>
      <c r="N129" s="89"/>
      <c r="O129" s="129"/>
    </row>
    <row r="130" spans="3:15" s="90" customFormat="1" ht="18.75" customHeight="1" x14ac:dyDescent="0.2">
      <c r="C130" s="89"/>
      <c r="F130" s="89"/>
      <c r="G130" s="89"/>
      <c r="H130" s="89"/>
      <c r="I130" s="89"/>
      <c r="J130" s="89"/>
      <c r="K130" s="146"/>
      <c r="L130" s="146"/>
      <c r="M130" s="129"/>
      <c r="N130" s="89"/>
      <c r="O130" s="129"/>
    </row>
    <row r="131" spans="3:15" s="90" customFormat="1" ht="18.75" customHeight="1" x14ac:dyDescent="0.2">
      <c r="C131" s="89"/>
      <c r="F131" s="89"/>
      <c r="G131" s="89"/>
      <c r="H131" s="89"/>
      <c r="I131" s="89"/>
      <c r="J131" s="89"/>
      <c r="K131" s="146"/>
      <c r="L131" s="146"/>
      <c r="M131" s="129"/>
      <c r="N131" s="89"/>
      <c r="O131" s="129"/>
    </row>
    <row r="132" spans="3:15" s="90" customFormat="1" ht="18.75" customHeight="1" x14ac:dyDescent="0.2">
      <c r="C132" s="89"/>
      <c r="F132" s="89"/>
      <c r="G132" s="89"/>
      <c r="H132" s="89"/>
      <c r="I132" s="89"/>
      <c r="J132" s="89"/>
      <c r="K132" s="146"/>
      <c r="L132" s="146"/>
      <c r="M132" s="129"/>
      <c r="N132" s="89"/>
      <c r="O132" s="129"/>
    </row>
    <row r="133" spans="3:15" s="90" customFormat="1" ht="18.75" customHeight="1" x14ac:dyDescent="0.2">
      <c r="C133" s="89"/>
      <c r="F133" s="89"/>
      <c r="G133" s="89"/>
      <c r="H133" s="89"/>
      <c r="I133" s="89"/>
      <c r="J133" s="89"/>
      <c r="K133" s="146"/>
      <c r="L133" s="146"/>
      <c r="M133" s="129"/>
      <c r="N133" s="89"/>
      <c r="O133" s="129"/>
    </row>
    <row r="134" spans="3:15" s="90" customFormat="1" ht="18.75" customHeight="1" x14ac:dyDescent="0.2">
      <c r="C134" s="89"/>
      <c r="F134" s="89"/>
      <c r="G134" s="89"/>
      <c r="H134" s="89"/>
      <c r="I134" s="89"/>
      <c r="J134" s="89"/>
      <c r="K134" s="146"/>
      <c r="L134" s="146"/>
      <c r="M134" s="129"/>
      <c r="N134" s="89"/>
      <c r="O134" s="129"/>
    </row>
    <row r="135" spans="3:15" s="90" customFormat="1" ht="18.75" customHeight="1" x14ac:dyDescent="0.2">
      <c r="C135" s="89"/>
      <c r="F135" s="89"/>
      <c r="G135" s="89"/>
      <c r="H135" s="89"/>
      <c r="I135" s="89"/>
      <c r="J135" s="89"/>
      <c r="K135" s="146"/>
      <c r="L135" s="146"/>
      <c r="M135" s="129"/>
      <c r="N135" s="89"/>
      <c r="O135" s="129"/>
    </row>
    <row r="136" spans="3:15" s="90" customFormat="1" ht="18.75" customHeight="1" x14ac:dyDescent="0.2">
      <c r="C136" s="89"/>
      <c r="F136" s="89"/>
      <c r="G136" s="89"/>
      <c r="H136" s="89"/>
      <c r="I136" s="89"/>
      <c r="J136" s="89"/>
      <c r="K136" s="146"/>
      <c r="L136" s="146"/>
      <c r="M136" s="129"/>
      <c r="N136" s="89"/>
      <c r="O136" s="129"/>
    </row>
    <row r="137" spans="3:15" s="90" customFormat="1" ht="18.75" customHeight="1" x14ac:dyDescent="0.2">
      <c r="C137" s="89"/>
      <c r="F137" s="89"/>
      <c r="G137" s="89"/>
      <c r="H137" s="89"/>
      <c r="I137" s="89"/>
      <c r="J137" s="89"/>
      <c r="K137" s="146"/>
      <c r="L137" s="146"/>
      <c r="M137" s="129"/>
      <c r="N137" s="89"/>
      <c r="O137" s="129"/>
    </row>
    <row r="138" spans="3:15" s="90" customFormat="1" ht="18.75" customHeight="1" x14ac:dyDescent="0.2">
      <c r="C138" s="89"/>
      <c r="F138" s="89"/>
      <c r="G138" s="89"/>
      <c r="H138" s="89"/>
      <c r="I138" s="89"/>
      <c r="J138" s="89"/>
      <c r="K138" s="146"/>
      <c r="L138" s="146"/>
      <c r="M138" s="129"/>
      <c r="N138" s="89"/>
      <c r="O138" s="129"/>
    </row>
    <row r="139" spans="3:15" s="90" customFormat="1" ht="18.75" customHeight="1" x14ac:dyDescent="0.2">
      <c r="C139" s="89"/>
      <c r="F139" s="89"/>
      <c r="G139" s="89"/>
      <c r="H139" s="89"/>
      <c r="I139" s="89"/>
      <c r="J139" s="89"/>
      <c r="K139" s="146"/>
      <c r="L139" s="146"/>
      <c r="M139" s="129"/>
      <c r="N139" s="89"/>
      <c r="O139" s="129"/>
    </row>
    <row r="140" spans="3:15" s="90" customFormat="1" ht="18.75" customHeight="1" x14ac:dyDescent="0.2">
      <c r="C140" s="89"/>
      <c r="F140" s="89"/>
      <c r="G140" s="89"/>
      <c r="H140" s="89"/>
      <c r="I140" s="89"/>
      <c r="J140" s="89"/>
      <c r="K140" s="146"/>
      <c r="L140" s="146"/>
      <c r="M140" s="129"/>
      <c r="N140" s="89"/>
      <c r="O140" s="129"/>
    </row>
    <row r="141" spans="3:15" s="90" customFormat="1" ht="18.75" customHeight="1" x14ac:dyDescent="0.2">
      <c r="C141" s="89"/>
      <c r="F141" s="89"/>
      <c r="G141" s="89"/>
      <c r="H141" s="89"/>
      <c r="I141" s="89"/>
      <c r="J141" s="89"/>
      <c r="K141" s="146"/>
      <c r="L141" s="146"/>
      <c r="M141" s="129"/>
      <c r="N141" s="89"/>
      <c r="O141" s="129"/>
    </row>
    <row r="142" spans="3:15" s="90" customFormat="1" ht="18.75" customHeight="1" x14ac:dyDescent="0.2">
      <c r="C142" s="89"/>
      <c r="F142" s="89"/>
      <c r="G142" s="89"/>
      <c r="H142" s="89"/>
      <c r="I142" s="89"/>
      <c r="J142" s="89"/>
      <c r="K142" s="146"/>
      <c r="L142" s="146"/>
      <c r="M142" s="129"/>
      <c r="N142" s="89"/>
      <c r="O142" s="129"/>
    </row>
    <row r="143" spans="3:15" s="90" customFormat="1" ht="18.75" customHeight="1" x14ac:dyDescent="0.2">
      <c r="C143" s="89"/>
      <c r="F143" s="89"/>
      <c r="G143" s="89"/>
      <c r="H143" s="89"/>
      <c r="I143" s="89"/>
      <c r="J143" s="89"/>
      <c r="K143" s="146"/>
      <c r="L143" s="146"/>
      <c r="M143" s="129"/>
      <c r="N143" s="89"/>
      <c r="O143" s="129"/>
    </row>
    <row r="144" spans="3:15" s="90" customFormat="1" ht="18.75" customHeight="1" x14ac:dyDescent="0.2">
      <c r="C144" s="89"/>
      <c r="F144" s="89"/>
      <c r="G144" s="89"/>
      <c r="H144" s="89"/>
      <c r="I144" s="89"/>
      <c r="J144" s="89"/>
      <c r="K144" s="146"/>
      <c r="L144" s="146"/>
      <c r="M144" s="129"/>
      <c r="N144" s="89"/>
      <c r="O144" s="129"/>
    </row>
    <row r="145" spans="3:15" s="90" customFormat="1" ht="18.75" customHeight="1" x14ac:dyDescent="0.2">
      <c r="C145" s="89"/>
      <c r="F145" s="89"/>
      <c r="G145" s="89"/>
      <c r="H145" s="89"/>
      <c r="I145" s="89"/>
      <c r="J145" s="89"/>
      <c r="K145" s="146"/>
      <c r="L145" s="146"/>
      <c r="M145" s="129"/>
      <c r="N145" s="89"/>
      <c r="O145" s="129"/>
    </row>
    <row r="146" spans="3:15" s="90" customFormat="1" ht="18.75" customHeight="1" x14ac:dyDescent="0.2">
      <c r="C146" s="89"/>
      <c r="F146" s="89"/>
      <c r="G146" s="89"/>
      <c r="H146" s="89"/>
      <c r="I146" s="89"/>
      <c r="J146" s="89"/>
      <c r="K146" s="146"/>
      <c r="L146" s="146"/>
      <c r="M146" s="129"/>
      <c r="N146" s="89"/>
      <c r="O146" s="129"/>
    </row>
    <row r="147" spans="3:15" s="90" customFormat="1" ht="18.75" customHeight="1" x14ac:dyDescent="0.2">
      <c r="C147" s="89"/>
      <c r="F147" s="89"/>
      <c r="G147" s="89"/>
      <c r="H147" s="89"/>
      <c r="I147" s="89"/>
      <c r="J147" s="89"/>
      <c r="K147" s="146"/>
      <c r="L147" s="146"/>
      <c r="M147" s="129"/>
      <c r="N147" s="89"/>
      <c r="O147" s="129"/>
    </row>
    <row r="148" spans="3:15" s="90" customFormat="1" ht="18.75" customHeight="1" x14ac:dyDescent="0.2">
      <c r="C148" s="89"/>
      <c r="F148" s="89"/>
      <c r="G148" s="89"/>
      <c r="H148" s="89"/>
      <c r="I148" s="89"/>
      <c r="J148" s="89"/>
      <c r="K148" s="146"/>
      <c r="L148" s="146"/>
      <c r="M148" s="129"/>
      <c r="N148" s="89"/>
      <c r="O148" s="129"/>
    </row>
    <row r="149" spans="3:15" s="90" customFormat="1" ht="18.75" customHeight="1" x14ac:dyDescent="0.2">
      <c r="C149" s="89"/>
      <c r="F149" s="89"/>
      <c r="G149" s="89"/>
      <c r="H149" s="89"/>
      <c r="I149" s="89"/>
      <c r="J149" s="89"/>
      <c r="K149" s="146"/>
      <c r="L149" s="146"/>
      <c r="M149" s="129"/>
      <c r="N149" s="89"/>
      <c r="O149" s="129"/>
    </row>
    <row r="150" spans="3:15" s="90" customFormat="1" ht="18.75" customHeight="1" x14ac:dyDescent="0.2">
      <c r="C150" s="89"/>
      <c r="F150" s="89"/>
      <c r="G150" s="89"/>
      <c r="H150" s="89"/>
      <c r="I150" s="89"/>
      <c r="J150" s="89"/>
      <c r="K150" s="146"/>
      <c r="L150" s="146"/>
      <c r="M150" s="129"/>
      <c r="N150" s="89"/>
      <c r="O150" s="129"/>
    </row>
    <row r="151" spans="3:15" s="90" customFormat="1" ht="18.75" customHeight="1" x14ac:dyDescent="0.2">
      <c r="C151" s="89"/>
      <c r="F151" s="89"/>
      <c r="G151" s="89"/>
      <c r="H151" s="89"/>
      <c r="I151" s="89"/>
      <c r="J151" s="89"/>
      <c r="K151" s="146"/>
      <c r="L151" s="146"/>
      <c r="M151" s="129"/>
      <c r="N151" s="89"/>
      <c r="O151" s="129"/>
    </row>
    <row r="152" spans="3:15" s="90" customFormat="1" ht="18.75" customHeight="1" x14ac:dyDescent="0.2">
      <c r="C152" s="89"/>
      <c r="F152" s="89"/>
      <c r="G152" s="89"/>
      <c r="H152" s="89"/>
      <c r="I152" s="89"/>
      <c r="J152" s="89"/>
      <c r="K152" s="146"/>
      <c r="L152" s="146"/>
      <c r="M152" s="129"/>
      <c r="N152" s="89"/>
      <c r="O152" s="129"/>
    </row>
    <row r="153" spans="3:15" s="90" customFormat="1" ht="18.75" customHeight="1" x14ac:dyDescent="0.2">
      <c r="C153" s="89"/>
      <c r="F153" s="89"/>
      <c r="G153" s="89"/>
      <c r="H153" s="89"/>
      <c r="I153" s="89"/>
      <c r="J153" s="89"/>
      <c r="K153" s="146"/>
      <c r="L153" s="146"/>
      <c r="M153" s="129"/>
      <c r="N153" s="89"/>
      <c r="O153" s="129"/>
    </row>
    <row r="154" spans="3:15" s="90" customFormat="1" ht="18.75" customHeight="1" x14ac:dyDescent="0.2">
      <c r="C154" s="89"/>
      <c r="F154" s="89"/>
      <c r="G154" s="89"/>
      <c r="H154" s="89"/>
      <c r="I154" s="89"/>
      <c r="J154" s="89"/>
      <c r="K154" s="146"/>
      <c r="L154" s="146"/>
      <c r="M154" s="129"/>
      <c r="N154" s="89"/>
      <c r="O154" s="129"/>
    </row>
    <row r="155" spans="3:15" s="90" customFormat="1" ht="18.75" customHeight="1" x14ac:dyDescent="0.2">
      <c r="C155" s="89"/>
      <c r="F155" s="89"/>
      <c r="G155" s="89"/>
      <c r="H155" s="89"/>
      <c r="I155" s="89"/>
      <c r="J155" s="89"/>
      <c r="K155" s="146"/>
      <c r="L155" s="146"/>
      <c r="M155" s="129"/>
      <c r="N155" s="89"/>
      <c r="O155" s="129"/>
    </row>
    <row r="156" spans="3:15" s="90" customFormat="1" ht="18.75" customHeight="1" x14ac:dyDescent="0.2">
      <c r="C156" s="89"/>
      <c r="F156" s="89"/>
      <c r="G156" s="89"/>
      <c r="H156" s="89"/>
      <c r="I156" s="89"/>
      <c r="J156" s="89"/>
      <c r="K156" s="146"/>
      <c r="L156" s="146"/>
      <c r="M156" s="129"/>
      <c r="N156" s="89"/>
      <c r="O156" s="129"/>
    </row>
    <row r="157" spans="3:15" s="90" customFormat="1" ht="18.75" customHeight="1" x14ac:dyDescent="0.2">
      <c r="C157" s="89"/>
      <c r="F157" s="89"/>
      <c r="G157" s="89"/>
      <c r="H157" s="89"/>
      <c r="I157" s="89"/>
      <c r="J157" s="89"/>
      <c r="K157" s="146"/>
      <c r="L157" s="146"/>
      <c r="M157" s="129"/>
      <c r="N157" s="129"/>
      <c r="O157" s="129"/>
    </row>
    <row r="158" spans="3:15" s="90" customFormat="1" ht="18.75" customHeight="1" x14ac:dyDescent="0.2">
      <c r="C158" s="89"/>
      <c r="F158" s="89"/>
      <c r="G158" s="89"/>
      <c r="H158" s="89"/>
      <c r="I158" s="89"/>
      <c r="J158" s="89"/>
      <c r="K158" s="146"/>
      <c r="L158" s="146"/>
      <c r="M158" s="129"/>
      <c r="N158" s="129"/>
      <c r="O158" s="129"/>
    </row>
    <row r="159" spans="3:15" s="90" customFormat="1" ht="18.75" customHeight="1" x14ac:dyDescent="0.2">
      <c r="C159" s="89"/>
      <c r="F159" s="89"/>
      <c r="G159" s="89"/>
      <c r="H159" s="89"/>
      <c r="I159" s="89"/>
      <c r="J159" s="89"/>
      <c r="K159" s="146"/>
      <c r="L159" s="146"/>
      <c r="M159" s="129"/>
      <c r="N159" s="129"/>
      <c r="O159" s="129"/>
    </row>
    <row r="160" spans="3:15" s="90" customFormat="1" ht="18.75" customHeight="1" x14ac:dyDescent="0.2">
      <c r="C160" s="89"/>
      <c r="F160" s="89"/>
      <c r="G160" s="89"/>
      <c r="H160" s="89"/>
      <c r="I160" s="89"/>
      <c r="J160" s="89"/>
      <c r="K160" s="146"/>
      <c r="L160" s="146"/>
      <c r="M160" s="129"/>
      <c r="N160" s="129"/>
      <c r="O160" s="129"/>
    </row>
    <row r="161" spans="3:15" s="90" customFormat="1" ht="18.75" customHeight="1" x14ac:dyDescent="0.2">
      <c r="C161" s="89"/>
      <c r="F161" s="89"/>
      <c r="G161" s="89"/>
      <c r="H161" s="89"/>
      <c r="I161" s="89"/>
      <c r="J161" s="89"/>
      <c r="K161" s="146"/>
      <c r="L161" s="146"/>
      <c r="M161" s="129"/>
      <c r="N161" s="129"/>
      <c r="O161" s="129"/>
    </row>
    <row r="162" spans="3:15" s="90" customFormat="1" ht="18.75" customHeight="1" x14ac:dyDescent="0.2">
      <c r="C162" s="89"/>
      <c r="F162" s="89"/>
      <c r="G162" s="89"/>
      <c r="H162" s="89"/>
      <c r="I162" s="89"/>
      <c r="J162" s="89"/>
      <c r="K162" s="146"/>
      <c r="L162" s="146"/>
      <c r="M162" s="129"/>
      <c r="N162" s="129"/>
      <c r="O162" s="129"/>
    </row>
    <row r="163" spans="3:15" s="90" customFormat="1" ht="18.75" customHeight="1" x14ac:dyDescent="0.2">
      <c r="C163" s="89"/>
      <c r="F163" s="89"/>
      <c r="G163" s="89"/>
      <c r="H163" s="89"/>
      <c r="I163" s="89"/>
      <c r="J163" s="89"/>
      <c r="K163" s="146"/>
      <c r="L163" s="146"/>
      <c r="M163" s="129"/>
      <c r="N163" s="129"/>
      <c r="O163" s="129"/>
    </row>
    <row r="164" spans="3:15" s="90" customFormat="1" ht="18.75" customHeight="1" x14ac:dyDescent="0.2">
      <c r="C164" s="89"/>
      <c r="F164" s="89"/>
      <c r="G164" s="89"/>
      <c r="H164" s="89"/>
      <c r="I164" s="89"/>
      <c r="J164" s="89"/>
      <c r="K164" s="146"/>
      <c r="L164" s="146"/>
      <c r="M164" s="129"/>
      <c r="N164" s="129"/>
      <c r="O164" s="129"/>
    </row>
    <row r="165" spans="3:15" s="90" customFormat="1" ht="18.75" customHeight="1" x14ac:dyDescent="0.2">
      <c r="C165" s="89"/>
      <c r="F165" s="89"/>
      <c r="G165" s="89"/>
      <c r="H165" s="89"/>
      <c r="I165" s="89"/>
      <c r="J165" s="89"/>
      <c r="K165" s="146"/>
      <c r="L165" s="146"/>
      <c r="M165" s="129"/>
      <c r="N165" s="129"/>
      <c r="O165" s="129"/>
    </row>
    <row r="166" spans="3:15" s="90" customFormat="1" ht="18.75" customHeight="1" x14ac:dyDescent="0.2">
      <c r="C166" s="89"/>
      <c r="F166" s="89"/>
      <c r="G166" s="89"/>
      <c r="H166" s="89"/>
      <c r="I166" s="89"/>
      <c r="J166" s="89"/>
      <c r="K166" s="146"/>
      <c r="L166" s="146"/>
      <c r="M166" s="129"/>
      <c r="N166" s="129"/>
      <c r="O166" s="129"/>
    </row>
    <row r="167" spans="3:15" s="90" customFormat="1" ht="18.75" customHeight="1" x14ac:dyDescent="0.2">
      <c r="C167" s="89"/>
      <c r="F167" s="89"/>
      <c r="G167" s="89"/>
      <c r="H167" s="89"/>
      <c r="I167" s="89"/>
      <c r="J167" s="89"/>
      <c r="K167" s="146"/>
      <c r="L167" s="146"/>
      <c r="M167" s="129"/>
      <c r="N167" s="129"/>
      <c r="O167" s="129"/>
    </row>
    <row r="168" spans="3:15" s="90" customFormat="1" ht="18.75" customHeight="1" x14ac:dyDescent="0.2">
      <c r="C168" s="89"/>
      <c r="F168" s="89"/>
      <c r="G168" s="89"/>
      <c r="H168" s="89"/>
      <c r="I168" s="89"/>
      <c r="J168" s="89"/>
      <c r="K168" s="146"/>
      <c r="L168" s="146"/>
      <c r="M168" s="129"/>
      <c r="N168" s="129"/>
      <c r="O168" s="129"/>
    </row>
    <row r="169" spans="3:15" s="90" customFormat="1" ht="18.75" customHeight="1" x14ac:dyDescent="0.2">
      <c r="C169" s="89"/>
      <c r="F169" s="89"/>
      <c r="G169" s="89"/>
      <c r="H169" s="89"/>
      <c r="I169" s="89"/>
      <c r="J169" s="89"/>
      <c r="K169" s="146"/>
      <c r="L169" s="146"/>
      <c r="M169" s="129"/>
      <c r="N169" s="129"/>
      <c r="O169" s="129"/>
    </row>
    <row r="170" spans="3:15" s="90" customFormat="1" ht="18.75" customHeight="1" x14ac:dyDescent="0.2">
      <c r="C170" s="89"/>
      <c r="F170" s="89"/>
      <c r="G170" s="89"/>
      <c r="H170" s="89"/>
      <c r="I170" s="89"/>
      <c r="J170" s="89"/>
      <c r="K170" s="146"/>
      <c r="L170" s="146"/>
      <c r="M170" s="129"/>
      <c r="N170" s="129"/>
      <c r="O170" s="129"/>
    </row>
    <row r="171" spans="3:15" s="90" customFormat="1" ht="18.75" customHeight="1" x14ac:dyDescent="0.2">
      <c r="C171" s="89"/>
      <c r="F171" s="89"/>
      <c r="G171" s="89"/>
      <c r="H171" s="89"/>
      <c r="I171" s="89"/>
      <c r="J171" s="89"/>
      <c r="K171" s="146"/>
      <c r="L171" s="146"/>
      <c r="M171" s="129"/>
      <c r="N171" s="129"/>
      <c r="O171" s="129"/>
    </row>
    <row r="172" spans="3:15" s="90" customFormat="1" ht="18.75" customHeight="1" x14ac:dyDescent="0.2">
      <c r="C172" s="89"/>
      <c r="F172" s="89"/>
      <c r="G172" s="89"/>
      <c r="H172" s="89"/>
      <c r="I172" s="89"/>
      <c r="J172" s="89"/>
      <c r="K172" s="146"/>
      <c r="L172" s="146"/>
      <c r="M172" s="129"/>
      <c r="N172" s="129"/>
      <c r="O172" s="129"/>
    </row>
    <row r="173" spans="3:15" s="90" customFormat="1" ht="18.75" customHeight="1" x14ac:dyDescent="0.2">
      <c r="C173" s="89"/>
      <c r="F173" s="89"/>
      <c r="G173" s="89"/>
      <c r="H173" s="89"/>
      <c r="I173" s="89"/>
      <c r="J173" s="89"/>
      <c r="K173" s="146"/>
      <c r="L173" s="146"/>
      <c r="M173" s="129"/>
      <c r="N173" s="129"/>
      <c r="O173" s="129"/>
    </row>
    <row r="174" spans="3:15" s="90" customFormat="1" ht="18.75" customHeight="1" x14ac:dyDescent="0.2">
      <c r="C174" s="89"/>
      <c r="F174" s="89"/>
      <c r="G174" s="89"/>
      <c r="H174" s="89"/>
      <c r="I174" s="89"/>
      <c r="J174" s="89"/>
      <c r="K174" s="146"/>
      <c r="L174" s="146"/>
      <c r="M174" s="129"/>
      <c r="N174" s="129"/>
      <c r="O174" s="129"/>
    </row>
    <row r="175" spans="3:15" s="90" customFormat="1" ht="18.75" customHeight="1" x14ac:dyDescent="0.2">
      <c r="C175" s="89"/>
      <c r="F175" s="89"/>
      <c r="G175" s="89"/>
      <c r="H175" s="89"/>
      <c r="I175" s="89"/>
      <c r="J175" s="89"/>
      <c r="K175" s="146"/>
      <c r="L175" s="146"/>
      <c r="M175" s="129"/>
      <c r="N175" s="129"/>
      <c r="O175" s="129"/>
    </row>
    <row r="176" spans="3:15" s="90" customFormat="1" ht="18.75" customHeight="1" x14ac:dyDescent="0.2">
      <c r="C176" s="89"/>
      <c r="F176" s="89"/>
      <c r="G176" s="89"/>
      <c r="H176" s="89"/>
      <c r="I176" s="89"/>
      <c r="J176" s="89"/>
      <c r="K176" s="146"/>
      <c r="L176" s="146"/>
      <c r="M176" s="129"/>
      <c r="N176" s="129"/>
      <c r="O176" s="129"/>
    </row>
    <row r="177" spans="3:15" s="90" customFormat="1" ht="18.75" customHeight="1" x14ac:dyDescent="0.2">
      <c r="C177" s="89"/>
      <c r="F177" s="89"/>
      <c r="G177" s="89"/>
      <c r="H177" s="89"/>
      <c r="I177" s="89"/>
      <c r="J177" s="89"/>
      <c r="K177" s="146"/>
      <c r="L177" s="146"/>
      <c r="M177" s="129"/>
      <c r="N177" s="129"/>
      <c r="O177" s="129"/>
    </row>
    <row r="178" spans="3:15" s="90" customFormat="1" ht="18.75" customHeight="1" x14ac:dyDescent="0.2">
      <c r="C178" s="89"/>
      <c r="F178" s="89"/>
      <c r="G178" s="89"/>
      <c r="H178" s="89"/>
      <c r="I178" s="89"/>
      <c r="J178" s="89"/>
      <c r="K178" s="146"/>
      <c r="L178" s="146"/>
      <c r="M178" s="129"/>
      <c r="N178" s="129"/>
      <c r="O178" s="129"/>
    </row>
    <row r="179" spans="3:15" s="90" customFormat="1" ht="18.75" customHeight="1" x14ac:dyDescent="0.2">
      <c r="C179" s="89"/>
      <c r="F179" s="89"/>
      <c r="G179" s="89"/>
      <c r="H179" s="89"/>
      <c r="I179" s="89"/>
      <c r="J179" s="89"/>
      <c r="K179" s="146"/>
      <c r="L179" s="146"/>
      <c r="M179" s="129"/>
      <c r="N179" s="129"/>
      <c r="O179" s="129"/>
    </row>
    <row r="180" spans="3:15" s="90" customFormat="1" ht="18.75" customHeight="1" x14ac:dyDescent="0.2">
      <c r="C180" s="89"/>
      <c r="F180" s="89"/>
      <c r="G180" s="89"/>
      <c r="H180" s="89"/>
      <c r="I180" s="89"/>
      <c r="J180" s="89"/>
      <c r="K180" s="146"/>
      <c r="L180" s="146"/>
      <c r="M180" s="129"/>
      <c r="N180" s="129"/>
      <c r="O180" s="129"/>
    </row>
    <row r="181" spans="3:15" s="90" customFormat="1" ht="18.75" customHeight="1" x14ac:dyDescent="0.2">
      <c r="C181" s="89"/>
      <c r="F181" s="89"/>
      <c r="G181" s="89"/>
      <c r="H181" s="89"/>
      <c r="I181" s="89"/>
      <c r="J181" s="89"/>
      <c r="K181" s="146"/>
      <c r="L181" s="146"/>
      <c r="M181" s="129"/>
      <c r="N181" s="129"/>
      <c r="O181" s="129"/>
    </row>
    <row r="182" spans="3:15" s="90" customFormat="1" ht="18.75" customHeight="1" x14ac:dyDescent="0.2">
      <c r="C182" s="89"/>
      <c r="F182" s="89"/>
      <c r="G182" s="89"/>
      <c r="H182" s="89"/>
      <c r="I182" s="89"/>
      <c r="J182" s="89"/>
      <c r="K182" s="146"/>
      <c r="L182" s="146"/>
      <c r="M182" s="129"/>
      <c r="N182" s="129"/>
      <c r="O182" s="129"/>
    </row>
    <row r="183" spans="3:15" s="90" customFormat="1" ht="18.75" customHeight="1" x14ac:dyDescent="0.2">
      <c r="C183" s="89"/>
      <c r="F183" s="89"/>
      <c r="G183" s="89"/>
      <c r="H183" s="89"/>
      <c r="I183" s="89"/>
      <c r="J183" s="89"/>
      <c r="K183" s="146"/>
      <c r="L183" s="146"/>
      <c r="M183" s="129"/>
      <c r="N183" s="129"/>
      <c r="O183" s="129"/>
    </row>
    <row r="184" spans="3:15" s="90" customFormat="1" ht="18.75" customHeight="1" x14ac:dyDescent="0.2">
      <c r="C184" s="89"/>
      <c r="F184" s="89"/>
      <c r="G184" s="89"/>
      <c r="H184" s="89"/>
      <c r="I184" s="89"/>
      <c r="J184" s="89"/>
      <c r="K184" s="146"/>
      <c r="L184" s="146"/>
      <c r="M184" s="129"/>
      <c r="N184" s="129"/>
      <c r="O184" s="129"/>
    </row>
    <row r="185" spans="3:15" s="90" customFormat="1" ht="18.75" customHeight="1" x14ac:dyDescent="0.2">
      <c r="C185" s="87"/>
      <c r="D185"/>
      <c r="E185"/>
      <c r="F185" s="87"/>
      <c r="G185" s="87"/>
      <c r="H185" s="87"/>
      <c r="I185" s="87"/>
      <c r="J185" s="87"/>
      <c r="K185" s="146"/>
      <c r="L185" s="141"/>
      <c r="M185" s="119"/>
      <c r="N185" s="119"/>
      <c r="O185" s="129"/>
    </row>
    <row r="186" spans="3:15" s="90" customFormat="1" ht="18.75" customHeight="1" x14ac:dyDescent="0.2">
      <c r="C186" s="87"/>
      <c r="D186"/>
      <c r="E186"/>
      <c r="F186" s="87"/>
      <c r="G186" s="87"/>
      <c r="H186" s="87"/>
      <c r="I186" s="87"/>
      <c r="J186" s="87"/>
      <c r="K186" s="141"/>
      <c r="L186" s="141"/>
      <c r="M186" s="119"/>
      <c r="N186" s="119"/>
      <c r="O186" s="129"/>
    </row>
    <row r="187" spans="3:15" s="90" customFormat="1" ht="18.75" customHeight="1" x14ac:dyDescent="0.2">
      <c r="C187" s="87"/>
      <c r="D187"/>
      <c r="E187"/>
      <c r="F187" s="87"/>
      <c r="G187" s="87"/>
      <c r="H187" s="87"/>
      <c r="I187" s="87"/>
      <c r="J187" s="87"/>
      <c r="K187" s="141"/>
      <c r="L187" s="141"/>
      <c r="M187" s="119"/>
      <c r="N187" s="119"/>
      <c r="O187" s="129"/>
    </row>
    <row r="188" spans="3:15" s="90" customFormat="1" ht="18.75" customHeight="1" x14ac:dyDescent="0.2">
      <c r="C188" s="87"/>
      <c r="D188"/>
      <c r="E188"/>
      <c r="F188" s="87"/>
      <c r="G188" s="87"/>
      <c r="H188" s="87"/>
      <c r="I188" s="87"/>
      <c r="J188" s="87"/>
      <c r="K188" s="141"/>
      <c r="L188" s="141"/>
      <c r="M188" s="119"/>
      <c r="N188" s="119"/>
      <c r="O188" s="129"/>
    </row>
    <row r="189" spans="3:15" s="90" customFormat="1" ht="18.75" customHeight="1" x14ac:dyDescent="0.2">
      <c r="C189" s="87"/>
      <c r="D189"/>
      <c r="E189"/>
      <c r="F189" s="87"/>
      <c r="G189" s="87"/>
      <c r="H189" s="87"/>
      <c r="I189" s="87"/>
      <c r="J189" s="87"/>
      <c r="K189" s="141"/>
      <c r="L189" s="141"/>
      <c r="M189" s="119"/>
      <c r="N189" s="119"/>
      <c r="O189" s="129"/>
    </row>
    <row r="190" spans="3:15" s="90" customFormat="1" ht="18.75" customHeight="1" x14ac:dyDescent="0.2">
      <c r="C190" s="87"/>
      <c r="D190"/>
      <c r="E190"/>
      <c r="F190" s="87"/>
      <c r="G190" s="87"/>
      <c r="H190" s="87"/>
      <c r="I190" s="87"/>
      <c r="J190" s="87"/>
      <c r="K190" s="141"/>
      <c r="L190" s="141"/>
      <c r="M190" s="119"/>
      <c r="N190" s="119"/>
      <c r="O190" s="129"/>
    </row>
    <row r="191" spans="3:15" s="90" customFormat="1" ht="18.75" customHeight="1" x14ac:dyDescent="0.2">
      <c r="C191" s="87"/>
      <c r="D191"/>
      <c r="E191"/>
      <c r="F191" s="87"/>
      <c r="G191" s="87"/>
      <c r="H191" s="87"/>
      <c r="I191" s="87"/>
      <c r="J191" s="87"/>
      <c r="K191" s="141"/>
      <c r="L191" s="141"/>
      <c r="M191" s="119"/>
      <c r="N191" s="119"/>
      <c r="O191" s="129"/>
    </row>
    <row r="192" spans="3:15" s="90" customFormat="1" ht="18.75" customHeight="1" x14ac:dyDescent="0.2">
      <c r="C192" s="87"/>
      <c r="D192"/>
      <c r="E192"/>
      <c r="F192" s="87"/>
      <c r="G192" s="87"/>
      <c r="H192" s="87"/>
      <c r="I192" s="87"/>
      <c r="J192" s="87"/>
      <c r="K192" s="141"/>
      <c r="L192" s="141"/>
      <c r="M192" s="119"/>
      <c r="N192" s="119"/>
      <c r="O192" s="129"/>
    </row>
    <row r="193" spans="3:15" s="90" customFormat="1" ht="18.75" customHeight="1" x14ac:dyDescent="0.2">
      <c r="C193" s="87"/>
      <c r="D193"/>
      <c r="E193"/>
      <c r="F193" s="87"/>
      <c r="G193" s="87"/>
      <c r="H193" s="87"/>
      <c r="I193" s="87"/>
      <c r="J193" s="87"/>
      <c r="K193" s="141"/>
      <c r="L193" s="141"/>
      <c r="M193" s="119"/>
      <c r="N193" s="119"/>
      <c r="O193" s="129"/>
    </row>
    <row r="194" spans="3:15" s="90" customFormat="1" ht="18.75" customHeight="1" x14ac:dyDescent="0.2">
      <c r="C194" s="87"/>
      <c r="D194"/>
      <c r="E194"/>
      <c r="F194" s="87"/>
      <c r="G194" s="87"/>
      <c r="H194" s="87"/>
      <c r="I194" s="87"/>
      <c r="J194" s="87"/>
      <c r="K194" s="141"/>
      <c r="L194" s="141"/>
      <c r="M194" s="119"/>
      <c r="N194" s="119"/>
      <c r="O194" s="129"/>
    </row>
    <row r="195" spans="3:15" s="90" customFormat="1" ht="18.75" customHeight="1" x14ac:dyDescent="0.2">
      <c r="C195" s="87"/>
      <c r="D195"/>
      <c r="E195"/>
      <c r="F195" s="87"/>
      <c r="G195" s="87"/>
      <c r="H195" s="87"/>
      <c r="I195" s="87"/>
      <c r="J195" s="87"/>
      <c r="K195" s="141"/>
      <c r="L195" s="141"/>
      <c r="M195" s="119"/>
      <c r="N195" s="119"/>
      <c r="O195" s="129"/>
    </row>
    <row r="196" spans="3:15" s="90" customFormat="1" ht="18.75" customHeight="1" x14ac:dyDescent="0.2">
      <c r="C196" s="87"/>
      <c r="D196"/>
      <c r="E196"/>
      <c r="F196" s="87"/>
      <c r="G196" s="87"/>
      <c r="H196" s="87"/>
      <c r="I196" s="87"/>
      <c r="J196" s="87"/>
      <c r="K196" s="141"/>
      <c r="L196" s="141"/>
      <c r="M196" s="119"/>
      <c r="N196" s="119"/>
      <c r="O196" s="129"/>
    </row>
    <row r="197" spans="3:15" s="90" customFormat="1" ht="18.75" customHeight="1" x14ac:dyDescent="0.2">
      <c r="C197" s="87"/>
      <c r="D197"/>
      <c r="E197"/>
      <c r="F197" s="87"/>
      <c r="G197" s="87"/>
      <c r="H197" s="87"/>
      <c r="I197" s="87"/>
      <c r="J197" s="87"/>
      <c r="K197" s="141"/>
      <c r="L197" s="141"/>
      <c r="M197" s="119"/>
      <c r="N197" s="119"/>
      <c r="O197" s="129"/>
    </row>
    <row r="198" spans="3:15" s="90" customFormat="1" ht="18.75" customHeight="1" x14ac:dyDescent="0.2">
      <c r="C198" s="87"/>
      <c r="D198"/>
      <c r="E198"/>
      <c r="F198" s="87"/>
      <c r="G198" s="87"/>
      <c r="H198" s="87"/>
      <c r="I198" s="87"/>
      <c r="J198" s="87"/>
      <c r="K198" s="141"/>
      <c r="L198" s="141"/>
      <c r="M198" s="119"/>
      <c r="N198" s="119"/>
      <c r="O198" s="129"/>
    </row>
    <row r="199" spans="3:15" s="90" customFormat="1" ht="18.75" customHeight="1" x14ac:dyDescent="0.2">
      <c r="C199" s="87"/>
      <c r="D199"/>
      <c r="E199"/>
      <c r="F199" s="87"/>
      <c r="G199" s="87"/>
      <c r="H199" s="87"/>
      <c r="I199" s="87"/>
      <c r="J199" s="87"/>
      <c r="K199" s="141"/>
      <c r="L199" s="141"/>
      <c r="M199" s="119"/>
      <c r="N199" s="119"/>
      <c r="O199" s="129"/>
    </row>
    <row r="200" spans="3:15" s="90" customFormat="1" ht="18.75" customHeight="1" x14ac:dyDescent="0.2">
      <c r="C200" s="87"/>
      <c r="D200"/>
      <c r="E200"/>
      <c r="F200" s="87"/>
      <c r="G200" s="87"/>
      <c r="H200" s="87"/>
      <c r="I200" s="87"/>
      <c r="J200" s="87"/>
      <c r="K200" s="141"/>
      <c r="L200" s="141"/>
      <c r="M200" s="119"/>
      <c r="N200" s="119"/>
      <c r="O200" s="129"/>
    </row>
    <row r="201" spans="3:15" s="90" customFormat="1" ht="18.75" customHeight="1" x14ac:dyDescent="0.2">
      <c r="C201" s="87"/>
      <c r="D201"/>
      <c r="E201"/>
      <c r="F201" s="87"/>
      <c r="G201" s="87"/>
      <c r="H201" s="87"/>
      <c r="I201" s="87"/>
      <c r="J201" s="87"/>
      <c r="K201" s="141"/>
      <c r="L201" s="141"/>
      <c r="M201" s="119"/>
      <c r="N201" s="119"/>
      <c r="O201" s="129"/>
    </row>
    <row r="202" spans="3:15" s="90" customFormat="1" ht="18.75" customHeight="1" x14ac:dyDescent="0.2">
      <c r="C202" s="87"/>
      <c r="D202"/>
      <c r="E202"/>
      <c r="F202" s="87"/>
      <c r="G202" s="87"/>
      <c r="H202" s="87"/>
      <c r="I202" s="87"/>
      <c r="J202" s="87"/>
      <c r="K202" s="141"/>
      <c r="L202" s="141"/>
      <c r="M202" s="119"/>
      <c r="N202" s="119"/>
      <c r="O202" s="129"/>
    </row>
    <row r="203" spans="3:15" s="90" customFormat="1" ht="18.75" customHeight="1" x14ac:dyDescent="0.2">
      <c r="C203" s="87"/>
      <c r="D203"/>
      <c r="E203"/>
      <c r="F203" s="87"/>
      <c r="G203" s="87"/>
      <c r="H203" s="87"/>
      <c r="I203" s="87"/>
      <c r="J203" s="87"/>
      <c r="K203" s="141"/>
      <c r="L203" s="141"/>
      <c r="M203" s="119"/>
      <c r="N203" s="119"/>
      <c r="O203" s="129"/>
    </row>
    <row r="204" spans="3:15" s="90" customFormat="1" ht="18.75" customHeight="1" x14ac:dyDescent="0.2">
      <c r="C204" s="87"/>
      <c r="D204"/>
      <c r="E204"/>
      <c r="F204" s="87"/>
      <c r="G204" s="87"/>
      <c r="H204" s="87"/>
      <c r="I204" s="87"/>
      <c r="J204" s="87"/>
      <c r="K204" s="141"/>
      <c r="L204" s="141"/>
      <c r="M204" s="119"/>
      <c r="N204" s="119"/>
      <c r="O204" s="129"/>
    </row>
    <row r="205" spans="3:15" s="90" customFormat="1" ht="18.75" customHeight="1" x14ac:dyDescent="0.2">
      <c r="C205" s="87"/>
      <c r="D205"/>
      <c r="E205"/>
      <c r="F205" s="87"/>
      <c r="G205" s="87"/>
      <c r="H205" s="87"/>
      <c r="I205" s="87"/>
      <c r="J205" s="87"/>
      <c r="K205" s="141"/>
      <c r="L205" s="141"/>
      <c r="M205" s="119"/>
      <c r="N205" s="119"/>
      <c r="O205" s="129"/>
    </row>
    <row r="206" spans="3:15" s="90" customFormat="1" ht="18.75" customHeight="1" x14ac:dyDescent="0.2">
      <c r="C206" s="87"/>
      <c r="D206"/>
      <c r="E206"/>
      <c r="F206" s="87"/>
      <c r="G206" s="87"/>
      <c r="H206" s="87"/>
      <c r="I206" s="87"/>
      <c r="J206" s="87"/>
      <c r="K206" s="141"/>
      <c r="L206" s="141"/>
      <c r="M206" s="119"/>
      <c r="N206" s="119"/>
      <c r="O206" s="129"/>
    </row>
    <row r="207" spans="3:15" s="90" customFormat="1" ht="18.75" customHeight="1" x14ac:dyDescent="0.2">
      <c r="C207" s="87"/>
      <c r="D207"/>
      <c r="E207"/>
      <c r="F207" s="87"/>
      <c r="G207" s="87"/>
      <c r="H207" s="87"/>
      <c r="I207" s="87"/>
      <c r="J207" s="87"/>
      <c r="K207" s="141"/>
      <c r="L207" s="141"/>
      <c r="M207" s="119"/>
      <c r="N207" s="119"/>
      <c r="O207" s="129"/>
    </row>
    <row r="208" spans="3:15" s="90" customFormat="1" ht="18.75" customHeight="1" x14ac:dyDescent="0.2">
      <c r="C208" s="87"/>
      <c r="D208"/>
      <c r="E208"/>
      <c r="F208" s="87"/>
      <c r="G208" s="87"/>
      <c r="H208" s="87"/>
      <c r="I208" s="87"/>
      <c r="J208" s="87"/>
      <c r="K208" s="141"/>
      <c r="L208" s="141"/>
      <c r="M208" s="119"/>
      <c r="N208" s="119"/>
      <c r="O208" s="129"/>
    </row>
    <row r="209" spans="3:15" s="90" customFormat="1" ht="18.75" customHeight="1" x14ac:dyDescent="0.2">
      <c r="C209" s="87"/>
      <c r="D209"/>
      <c r="E209"/>
      <c r="F209" s="87"/>
      <c r="G209" s="87"/>
      <c r="H209" s="87"/>
      <c r="I209" s="87"/>
      <c r="J209" s="87"/>
      <c r="K209" s="141"/>
      <c r="L209" s="141"/>
      <c r="M209" s="119"/>
      <c r="N209" s="119"/>
      <c r="O209" s="129"/>
    </row>
    <row r="210" spans="3:15" s="90" customFormat="1" ht="18.75" customHeight="1" x14ac:dyDescent="0.2">
      <c r="C210" s="87"/>
      <c r="D210"/>
      <c r="E210"/>
      <c r="F210" s="87"/>
      <c r="G210" s="87"/>
      <c r="H210" s="87"/>
      <c r="I210" s="87"/>
      <c r="J210" s="87"/>
      <c r="K210" s="141"/>
      <c r="L210" s="141"/>
      <c r="M210" s="119"/>
      <c r="N210" s="119"/>
      <c r="O210" s="129"/>
    </row>
    <row r="211" spans="3:15" s="90" customFormat="1" ht="18.75" customHeight="1" x14ac:dyDescent="0.2">
      <c r="C211" s="87"/>
      <c r="D211"/>
      <c r="E211"/>
      <c r="F211" s="87"/>
      <c r="G211" s="87"/>
      <c r="H211" s="87"/>
      <c r="I211" s="87"/>
      <c r="J211" s="87"/>
      <c r="K211" s="141"/>
      <c r="L211" s="141"/>
      <c r="M211" s="119"/>
      <c r="N211" s="119"/>
      <c r="O211" s="129"/>
    </row>
    <row r="212" spans="3:15" s="90" customFormat="1" ht="18.75" customHeight="1" x14ac:dyDescent="0.2">
      <c r="C212" s="87"/>
      <c r="D212"/>
      <c r="E212"/>
      <c r="F212" s="87"/>
      <c r="G212" s="87"/>
      <c r="H212" s="87"/>
      <c r="I212" s="87"/>
      <c r="J212" s="87"/>
      <c r="K212" s="141"/>
      <c r="L212" s="141"/>
      <c r="M212" s="119"/>
      <c r="N212" s="119"/>
      <c r="O212" s="129"/>
    </row>
    <row r="213" spans="3:15" s="90" customFormat="1" ht="18.75" customHeight="1" x14ac:dyDescent="0.2">
      <c r="C213" s="87"/>
      <c r="D213"/>
      <c r="E213"/>
      <c r="F213" s="87"/>
      <c r="G213" s="87"/>
      <c r="H213" s="87"/>
      <c r="I213" s="87"/>
      <c r="J213" s="87"/>
      <c r="K213" s="141"/>
      <c r="L213" s="141"/>
      <c r="M213" s="119"/>
      <c r="N213" s="119"/>
      <c r="O213" s="129"/>
    </row>
    <row r="214" spans="3:15" s="90" customFormat="1" ht="18.75" customHeight="1" x14ac:dyDescent="0.2">
      <c r="C214" s="87"/>
      <c r="D214"/>
      <c r="E214"/>
      <c r="F214" s="87"/>
      <c r="G214" s="87"/>
      <c r="H214" s="87"/>
      <c r="I214" s="87"/>
      <c r="J214" s="87"/>
      <c r="K214" s="141"/>
      <c r="L214" s="141"/>
      <c r="M214" s="119"/>
      <c r="N214" s="119"/>
      <c r="O214" s="129"/>
    </row>
    <row r="215" spans="3:15" s="90" customFormat="1" ht="18.75" customHeight="1" x14ac:dyDescent="0.2">
      <c r="C215" s="87"/>
      <c r="D215"/>
      <c r="E215"/>
      <c r="F215" s="87"/>
      <c r="G215" s="87"/>
      <c r="H215" s="87"/>
      <c r="I215" s="87"/>
      <c r="J215" s="87"/>
      <c r="K215" s="141"/>
      <c r="L215" s="141"/>
      <c r="M215" s="119"/>
      <c r="N215" s="119"/>
      <c r="O215" s="129"/>
    </row>
    <row r="216" spans="3:15" s="90" customFormat="1" ht="18.75" customHeight="1" x14ac:dyDescent="0.2">
      <c r="C216" s="87"/>
      <c r="D216"/>
      <c r="E216"/>
      <c r="F216" s="87"/>
      <c r="G216" s="87"/>
      <c r="H216" s="87"/>
      <c r="I216" s="87"/>
      <c r="J216" s="87"/>
      <c r="K216" s="141"/>
      <c r="L216" s="141"/>
      <c r="M216" s="119"/>
      <c r="N216" s="119"/>
      <c r="O216" s="129"/>
    </row>
  </sheetData>
  <mergeCells count="3">
    <mergeCell ref="C2:N5"/>
    <mergeCell ref="N90:N97"/>
    <mergeCell ref="N108:N113"/>
  </mergeCells>
  <pageMargins left="3.937007874015748E-2" right="3.937007874015748E-2" top="0.31496062992125984" bottom="0.31496062992125984" header="0.31496062992125984" footer="0.31496062992125984"/>
  <pageSetup paperSize="8" scale="9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string>\\573ax2009aos\configurations$\ClientConfig_drift_x64.axc</string>
</file>

<file path=customXml/item10.xml><?xml version="1.0" encoding="utf-8"?>
<cdim:cachedDataItemMap xmlns:cdim="http://schemas.microsoft.com/visualStudio/vsto/2006/03/mappings">
  <cdim:item xmlns:cdim="http://schemas.microsoft.com/visualStudio/vsto/2006/03/mappings" cdim:sourceId="Fujitsu.Prisme.Excel.FIE.ThisWorkbook]FIEversion]Xml" cdim:partId="{613BC4A2-8A46-49FB-B13A-55539DB648D6}"/>
  <cdim:item xmlns:cdim="http://schemas.microsoft.com/visualStudio/vsto/2006/03/mappings" cdim:sourceId="Fujitsu.Prisme.Excel.FIE.ThisWorkbook]FIEversionMin]Xml" cdim:partId="{060AC7E9-A291-4EEA-B405-5BD46D57BEB6}"/>
  <cdim:item xmlns:cdim="http://schemas.microsoft.com/visualStudio/vsto/2006/03/mappings" cdim:sourceId="Fujitsu.Prisme.Excel.FIE.ThisWorkbook]FIEversionMax]Xml" cdim:partId="{006E8EAE-C3AF-4322-9CF5-5F3BD4485C17}"/>
  <cdim:item xmlns:cdim="http://schemas.microsoft.com/visualStudio/vsto/2006/03/mappings" cdim:sourceId="Fujitsu.Prisme.Excel.FIE.ThisWorkbook]EnableBudgetInput]Xml" cdim:partId="{B426AB0C-B420-495F-86EE-BFDEB54B88BB}"/>
  <cdim:item xmlns:cdim="http://schemas.microsoft.com/visualStudio/vsto/2006/03/mappings" cdim:sourceId="Fujitsu.Prisme.Excel.FIE.ThisWorkbook]LockAccountnumColumn]Xml" cdim:partId="{962EED46-2AAF-4FF6-BD5C-C6EEBE6FF75A}"/>
  <cdim:item xmlns:cdim="http://schemas.microsoft.com/visualStudio/vsto/2006/03/mappings" cdim:sourceId="Fujitsu.Prisme.Excel.FIE.ThisWorkbook]EnableSDabsence]Xml" cdim:partId="{E5CA671A-94A5-4DF0-8C38-BA3A1C8A5351}"/>
  <cdim:item xmlns:cdim="http://schemas.microsoft.com/visualStudio/vsto/2006/03/mappings" cdim:sourceId="Fujitsu.Prisme.Excel.FIE.ThisWorkbook]EnableLedgerJournal]Xml" cdim:partId="{9A6186F5-EB8C-495C-BB53-BDA6E2297F07}"/>
  <cdim:item xmlns:cdim="http://schemas.microsoft.com/visualStudio/vsto/2006/03/mappings" cdim:sourceId="Fujitsu.Prisme.Excel.FIE.ThisWorkbook]AxConfiguration]Xml" cdim:partId="{FA089502-F17B-4C81-92DE-7E478B6F1642}"/>
  <cdim:item xmlns:cdim="http://schemas.microsoft.com/visualStudio/vsto/2006/03/mappings" cdim:sourceId="Fujitsu.Prisme.Excel.FIE.ThisWorkbook]initialCompany]Xml" cdim:partId="{0BCECD0A-B85E-40E3-8D47-96357F60195A}"/>
  <cdim:item xmlns:cdim="http://schemas.microsoft.com/visualStudio/vsto/2006/03/mappings" cdim:sourceId="Fujitsu.Prisme.Excel.FIE.ThisWorkbook]AxKeepConnection]Xml" cdim:partId="{ED607036-B5CA-4E6F-BCA9-23A546463CCA}"/>
  <cdim:item xmlns:cdim="http://schemas.microsoft.com/visualStudio/vsto/2006/03/mappings" cdim:sourceId="Fujitsu.Prisme.Excel.FIE.ThisWorkbook]AppendDocuBudget]Xml" cdim:partId="{0F40BEA4-14E9-4B17-B0DA-93677BBEE0FE}"/>
  <cdim:item xmlns:cdim="http://schemas.microsoft.com/visualStudio/vsto/2006/03/mappings" cdim:sourceId="Fujitsu.Prisme.Excel.FIE.ThisWorkbook]AppendDocuJournal]Xml" cdim:partId="{A8E03ACB-CFBC-4C7D-A8B1-9181D5359AD3}"/>
  <cdim:item xmlns:cdim="http://schemas.microsoft.com/visualStudio/vsto/2006/03/mappings" cdim:sourceId="Fujitsu.Prisme.Excel.FIE.ThisWorkbook]FIEversionCache]Xml" cdim:partId="{FC0A50F8-8CDA-40B7-A34D-67C6B265209F}"/>
  <cdim:item xmlns:cdim="http://schemas.microsoft.com/visualStudio/vsto/2006/03/mappings" cdim:sourceId="Fujitsu.Prisme.Excel.FIE.ThisWorkbook]GetDataStart]Xml" cdim:partId="{03A765B8-94C9-4C85-B087-121B5ABD40FB}"/>
  <cdim:item xmlns:cdim="http://schemas.microsoft.com/visualStudio/vsto/2006/03/mappings" cdim:sourceId="Fujitsu.Prisme.Excel.FIE.ThisWorkbook]GetDataEnd]Xml" cdim:partId="{55765FFD-118B-4D76-9E10-DC8A56C9FA9F}"/>
</cdim:cachedDataItemMap>
</file>

<file path=customXml/item11.xml><?xml version="1.0" encoding="utf-8"?>
<boolean>false</boolean>
</file>

<file path=customXml/item1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8"?>
<boolean>false</boolean>
</file>

<file path=customXml/item14.xml><?xml version="1.0" encoding="utf-8"?>
<dateTime>2018-10-22T21:16:04.6266317+02:00</dateTime>
</file>

<file path=customXml/item15.xml><?xml version="1.0" encoding="utf-8"?>
<boolean>false</boolean>
</file>

<file path=customXml/item16.xml><?xml version="1.0" encoding="utf-8"?>
<int>4000401</int>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8"?>
<int>5000700</int>
</file>

<file path=customXml/item19.xml><?xml version="1.0" encoding="utf-8"?>
<boolean>false</boolean>
</file>

<file path=customXml/item2.xml><?xml version="1.0" encoding="utf-8"?>
<string/>
</file>

<file path=customXml/item20.xml><?xml version="1.0" encoding="utf-8"?>
<p:properties xmlns:p="http://schemas.microsoft.com/office/2006/metadata/properties" xmlns:xsi="http://www.w3.org/2001/XMLSchema-instance" xmlns:pc="http://schemas.microsoft.com/office/infopath/2007/PartnerControls">
  <documentManagement>
    <SortOrder xmlns="d08b57ff-b9b7-4581-975d-98f87b579a51">1</SortOrder>
    <AccessLevelName xmlns="d08b57ff-b9b7-4581-975d-98f87b579a51">Åben</AccessLevelName>
    <EnclosureFileNumber xmlns="d08b57ff-b9b7-4581-975d-98f87b579a51">149608/18</EnclosureFileNumber>
    <MeetingStartDate xmlns="d08b57ff-b9b7-4581-975d-98f87b579a51">2018-11-13T12:00:00+00:00</MeetingStartDate>
    <AgendaId xmlns="d08b57ff-b9b7-4581-975d-98f87b579a51">9050</AgendaId>
    <AccessLevel xmlns="d08b57ff-b9b7-4581-975d-98f87b579a51">1</AccessLevel>
    <EnclosureType xmlns="d08b57ff-b9b7-4581-975d-98f87b579a51">Enclosure</EnclosureType>
    <CommitteeName xmlns="d08b57ff-b9b7-4581-975d-98f87b579a51">Udvalget for Børn og Læring</CommitteeName>
    <FusionId xmlns="d08b57ff-b9b7-4581-975d-98f87b579a51">3035553</FusionId>
    <DocumentType xmlns="d08b57ff-b9b7-4581-975d-98f87b579a51"/>
    <AgendaAccessLevelName xmlns="d08b57ff-b9b7-4581-975d-98f87b579a51">Åben</AgendaAccessLevelName>
    <UNC xmlns="d08b57ff-b9b7-4581-975d-98f87b579a51">2768877</UNC>
    <MeetingDateAndTime xmlns="d08b57ff-b9b7-4581-975d-98f87b579a51">13-11-2018 fra 13:00 - 17:30</MeetingDateAndTime>
    <MeetingTitle xmlns="d08b57ff-b9b7-4581-975d-98f87b579a51">13-11-2018</MeetingTitle>
    <MeetingEndDate xmlns="d08b57ff-b9b7-4581-975d-98f87b579a51">2018-11-13T16:30:00+00:00</MeetingEndDate>
    <PWDescription xmlns="d08b57ff-b9b7-4581-975d-98f87b579a51"/>
    <PWFileType xmlns="d08b57ff-b9b7-4581-975d-98f87b579a51">.XLSX</PWFileType>
  </documentManagement>
</p:properties>
</file>

<file path=customXml/item3.xml><?xml version="1.0" encoding="utf-8"?>
<dateTime>2018-10-22T21:18:52.6821266+02:00</dateTime>
</file>

<file path=customXml/item4.xml><?xml version="1.0" encoding="utf-8"?>
<cdm:cachedDataManifest xmlns:cdm="http://schemas.microsoft.com/2004/VisualStudio/Tools/Applications/CachedDataManifest.xsd" cdm:revision="1">
  <cdm:view cdm:viewId="Fujitsu.Prisme.Excel.FIE.ThisWorkbook">
    <cdm:dataInstance cdm:dataId="FIEversion" cdm:dataType="System.Int32, mscorlib, Version=2.0.0.0, Culture=neutral, PublicKeyToken=b77a5c561934e089"/>
    <cdm:dataInstance cdm:dataId="FIEversionMin" cdm:dataType="System.Int32, mscorlib, Version=2.0.0.0, Culture=neutral, PublicKeyToken=b77a5c561934e089"/>
    <cdm:dataInstance cdm:dataId="FIEversionMax" cdm:dataType="System.Int32, mscorlib, Version=2.0.0.0, Culture=neutral, PublicKeyToken=b77a5c561934e089"/>
    <cdm:dataInstance cdm:dataId="EnableBudgetInput" cdm:dataType="System.Boolean, mscorlib, Version=2.0.0.0, Culture=neutral, PublicKeyToken=b77a5c561934e089"/>
    <cdm:dataInstance cdm:dataId="LockAccountnumColumn" cdm:dataType="System.Boolean, mscorlib, Version=2.0.0.0, Culture=neutral, PublicKeyToken=b77a5c561934e089"/>
    <cdm:dataInstance cdm:dataId="EnableSDabsence" cdm:dataType="System.Boolean, mscorlib, Version=2.0.0.0, Culture=neutral, PublicKeyToken=b77a5c561934e089"/>
    <cdm:dataInstance cdm:dataId="EnableLedgerJournal" cdm:dataType="System.Boolean, mscorlib, Version=2.0.0.0, Culture=neutral, PublicKeyToken=b77a5c561934e089"/>
    <cdm:dataInstance cdm:dataId="AxConfiguration" cdm:dataType="System.String, mscorlib, Version=2.0.0.0, Culture=neutral, PublicKeyToken=b77a5c561934e089"/>
    <cdm:dataInstance cdm:dataId="initialCompany" cdm:dataType="System.String, mscorlib, Version=2.0.0.0, Culture=neutral, PublicKeyToken=b77a5c561934e089"/>
    <cdm:dataInstance cdm:dataId="AxKeepConnection" cdm:dataType="System.Boolean, mscorlib, Version=2.0.0.0, Culture=neutral, PublicKeyToken=b77a5c561934e089"/>
    <cdm:dataInstance cdm:dataId="AppendDocuBudget" cdm:dataType="System.Boolean, mscorlib, Version=2.0.0.0, Culture=neutral, PublicKeyToken=b77a5c561934e089"/>
    <cdm:dataInstance cdm:dataId="AppendDocuJournal" cdm:dataType="System.Boolean, mscorlib, Version=2.0.0.0, Culture=neutral, PublicKeyToken=b77a5c561934e089"/>
    <cdm:dataInstance cdm:dataId="FIEversionCache" cdm:dataType="System.Int32, mscorlib, Version=2.0.0.0, Culture=neutral, PublicKeyToken=b77a5c561934e089"/>
    <cdm:dataInstance cdm:dataId="GetDataStart" cdm:dataType="System.DateTime, mscorlib, Version=2.0.0.0, Culture=neutral, PublicKeyToken=b77a5c561934e089"/>
    <cdm:dataInstance cdm:dataId="GetDataEnd" cdm:dataType="System.DateTime, mscorlib, Version=2.0.0.0, Culture=neutral, PublicKeyToken=b77a5c561934e089"/>
  </cdm:view>
</cdm:cachedDataManifest>
</file>

<file path=customXml/item5.xml><?xml version="1.0" encoding="utf-8"?>
<boolean>false</boolean>
</file>

<file path=customXml/item6.xml><?xml version="1.0" encoding="utf-8"?>
<int>4000401</int>
</file>

<file path=customXml/item7.xml><?xml version="1.0" encoding="utf-8"?>
<int>5000700</int>
</file>

<file path=customXml/item8.xml><?xml version="1.0" encoding="utf-8"?>
<boolean>false</boolean>
</file>

<file path=customXml/item9.xml><?xml version="1.0" encoding="utf-8"?>
<boolean>false</boolean>
</file>

<file path=customXml/itemProps1.xml><?xml version="1.0" encoding="utf-8"?>
<ds:datastoreItem xmlns:ds="http://schemas.openxmlformats.org/officeDocument/2006/customXml" ds:itemID="{FA089502-F17B-4C81-92DE-7E478B6F1642}"/>
</file>

<file path=customXml/itemProps10.xml><?xml version="1.0" encoding="utf-8"?>
<ds:datastoreItem xmlns:ds="http://schemas.openxmlformats.org/officeDocument/2006/customXml" ds:itemID="{94D538E2-38CE-446A-B2E1-99DABEBF509E}"/>
</file>

<file path=customXml/itemProps11.xml><?xml version="1.0" encoding="utf-8"?>
<ds:datastoreItem xmlns:ds="http://schemas.openxmlformats.org/officeDocument/2006/customXml" ds:itemID="{9A6186F5-EB8C-495C-BB53-BDA6E2297F07}"/>
</file>

<file path=customXml/itemProps12.xml><?xml version="1.0" encoding="utf-8"?>
<ds:datastoreItem xmlns:ds="http://schemas.openxmlformats.org/officeDocument/2006/customXml" ds:itemID="{09508925-0333-4DCC-830D-93A4F0278C58}"/>
</file>

<file path=customXml/itemProps13.xml><?xml version="1.0" encoding="utf-8"?>
<ds:datastoreItem xmlns:ds="http://schemas.openxmlformats.org/officeDocument/2006/customXml" ds:itemID="{A8E03ACB-CFBC-4C7D-A8B1-9181D5359AD3}"/>
</file>

<file path=customXml/itemProps14.xml><?xml version="1.0" encoding="utf-8"?>
<ds:datastoreItem xmlns:ds="http://schemas.openxmlformats.org/officeDocument/2006/customXml" ds:itemID="{03A765B8-94C9-4C85-B087-121B5ABD40FB}"/>
</file>

<file path=customXml/itemProps15.xml><?xml version="1.0" encoding="utf-8"?>
<ds:datastoreItem xmlns:ds="http://schemas.openxmlformats.org/officeDocument/2006/customXml" ds:itemID="{E5CA671A-94A5-4DF0-8C38-BA3A1C8A5351}"/>
</file>

<file path=customXml/itemProps16.xml><?xml version="1.0" encoding="utf-8"?>
<ds:datastoreItem xmlns:ds="http://schemas.openxmlformats.org/officeDocument/2006/customXml" ds:itemID="{060AC7E9-A291-4EEA-B405-5BD46D57BEB6}"/>
</file>

<file path=customXml/itemProps17.xml><?xml version="1.0" encoding="utf-8"?>
<ds:datastoreItem xmlns:ds="http://schemas.openxmlformats.org/officeDocument/2006/customXml" ds:itemID="{B9B312F0-4DF2-4E07-9EE6-539373C1352F}"/>
</file>

<file path=customXml/itemProps18.xml><?xml version="1.0" encoding="utf-8"?>
<ds:datastoreItem xmlns:ds="http://schemas.openxmlformats.org/officeDocument/2006/customXml" ds:itemID="{006E8EAE-C3AF-4322-9CF5-5F3BD4485C17}"/>
</file>

<file path=customXml/itemProps19.xml><?xml version="1.0" encoding="utf-8"?>
<ds:datastoreItem xmlns:ds="http://schemas.openxmlformats.org/officeDocument/2006/customXml" ds:itemID="{B426AB0C-B420-495F-86EE-BFDEB54B88BB}"/>
</file>

<file path=customXml/itemProps2.xml><?xml version="1.0" encoding="utf-8"?>
<ds:datastoreItem xmlns:ds="http://schemas.openxmlformats.org/officeDocument/2006/customXml" ds:itemID="{0BCECD0A-B85E-40E3-8D47-96357F60195A}"/>
</file>

<file path=customXml/itemProps20.xml><?xml version="1.0" encoding="utf-8"?>
<ds:datastoreItem xmlns:ds="http://schemas.openxmlformats.org/officeDocument/2006/customXml" ds:itemID="{41106806-1D43-4054-AFD4-52F4228B23E3}"/>
</file>

<file path=customXml/itemProps3.xml><?xml version="1.0" encoding="utf-8"?>
<ds:datastoreItem xmlns:ds="http://schemas.openxmlformats.org/officeDocument/2006/customXml" ds:itemID="{55765FFD-118B-4D76-9E10-DC8A56C9FA9F}"/>
</file>

<file path=customXml/itemProps4.xml><?xml version="1.0" encoding="utf-8"?>
<ds:datastoreItem xmlns:ds="http://schemas.openxmlformats.org/officeDocument/2006/customXml" ds:itemID="{AE471E1A-DFE4-46FC-BE57-4AEBD262FE30}"/>
</file>

<file path=customXml/itemProps5.xml><?xml version="1.0" encoding="utf-8"?>
<ds:datastoreItem xmlns:ds="http://schemas.openxmlformats.org/officeDocument/2006/customXml" ds:itemID="{962EED46-2AAF-4FF6-BD5C-C6EEBE6FF75A}"/>
</file>

<file path=customXml/itemProps6.xml><?xml version="1.0" encoding="utf-8"?>
<ds:datastoreItem xmlns:ds="http://schemas.openxmlformats.org/officeDocument/2006/customXml" ds:itemID="{613BC4A2-8A46-49FB-B13A-55539DB648D6}"/>
</file>

<file path=customXml/itemProps7.xml><?xml version="1.0" encoding="utf-8"?>
<ds:datastoreItem xmlns:ds="http://schemas.openxmlformats.org/officeDocument/2006/customXml" ds:itemID="{FC0A50F8-8CDA-40B7-A34D-67C6B265209F}"/>
</file>

<file path=customXml/itemProps8.xml><?xml version="1.0" encoding="utf-8"?>
<ds:datastoreItem xmlns:ds="http://schemas.openxmlformats.org/officeDocument/2006/customXml" ds:itemID="{ED607036-B5CA-4E6F-BCA9-23A546463CCA}"/>
</file>

<file path=customXml/itemProps9.xml><?xml version="1.0" encoding="utf-8"?>
<ds:datastoreItem xmlns:ds="http://schemas.openxmlformats.org/officeDocument/2006/customXml" ds:itemID="{0F40BEA4-14E9-4B17-B0DA-93677BBEE0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36</vt:i4>
      </vt:variant>
    </vt:vector>
  </HeadingPairs>
  <TitlesOfParts>
    <vt:vector size="41" baseType="lpstr">
      <vt:lpstr>Hent Data</vt:lpstr>
      <vt:lpstr>Vejledning</vt:lpstr>
      <vt:lpstr>opdelt på bev. område</vt:lpstr>
      <vt:lpstr>børn og unge</vt:lpstr>
      <vt:lpstr>Ark1</vt:lpstr>
      <vt:lpstr>AccountNumArea</vt:lpstr>
      <vt:lpstr>AdoptedDateCodeArea</vt:lpstr>
      <vt:lpstr>AdoptedDateFromArea</vt:lpstr>
      <vt:lpstr>AdoptedDateToArea</vt:lpstr>
      <vt:lpstr>AmountDisplayArea</vt:lpstr>
      <vt:lpstr>AmountInclTaxArea</vt:lpstr>
      <vt:lpstr>BaseYearArea</vt:lpstr>
      <vt:lpstr>BudgetCommentArea</vt:lpstr>
      <vt:lpstr>BudgetModelArea</vt:lpstr>
      <vt:lpstr>BudgetNormalPrimoArea</vt:lpstr>
      <vt:lpstr>ColumndefinitionArea</vt:lpstr>
      <vt:lpstr>CommissionsArea</vt:lpstr>
      <vt:lpstr>ComputationProgressingMark</vt:lpstr>
      <vt:lpstr>ComputeColumnArea</vt:lpstr>
      <vt:lpstr>CreatedDateCodeArea</vt:lpstr>
      <vt:lpstr>CreatedDateFromArea</vt:lpstr>
      <vt:lpstr>CreatedDateToArea</vt:lpstr>
      <vt:lpstr>DataAreaArea</vt:lpstr>
      <vt:lpstr>DimensionSelectionArea</vt:lpstr>
      <vt:lpstr>FactorArea</vt:lpstr>
      <vt:lpstr>FromDateArea</vt:lpstr>
      <vt:lpstr>IncludeInactiveArea</vt:lpstr>
      <vt:lpstr>JournalDataAreaArea</vt:lpstr>
      <vt:lpstr>JournalDescriptionArea</vt:lpstr>
      <vt:lpstr>JournalLineArea</vt:lpstr>
      <vt:lpstr>JournalLineHeaderArea</vt:lpstr>
      <vt:lpstr>JournalNameArea</vt:lpstr>
      <vt:lpstr>ModificationTypeArea</vt:lpstr>
      <vt:lpstr>NetExpenserevenueArea</vt:lpstr>
      <vt:lpstr>PeriodCodeArea</vt:lpstr>
      <vt:lpstr>PriceFluctArea</vt:lpstr>
      <vt:lpstr>PriceLevelArea</vt:lpstr>
      <vt:lpstr>RowTypeArea</vt:lpstr>
      <vt:lpstr>SDabsenceTypeArea</vt:lpstr>
      <vt:lpstr>TextDimensionArea</vt:lpstr>
      <vt:lpstr>ToDateArea</vt:lpstr>
    </vt:vector>
  </TitlesOfParts>
  <Company>ICL Invia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-13-11-2018 - Bilag 150.01 Budgetopfølgning pr 3092018 opdelt på afd- Udvalget for Børn og Læring</dc:title>
  <dc:creator>Johan Brøndsted - Økonomi</dc:creator>
  <cp:lastModifiedBy>Jette Poulsen</cp:lastModifiedBy>
  <cp:lastPrinted>2018-11-06T10:42:55Z</cp:lastPrinted>
  <dcterms:created xsi:type="dcterms:W3CDTF">2002-12-06T13:51:06Z</dcterms:created>
  <dcterms:modified xsi:type="dcterms:W3CDTF">2018-11-06T10:43:00Z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https://www.kundeweb.fujitsu.dk/download/prisme/FIE/Appl/Fujitsu.Prisme.Excel.FIE.vsto|a300fdcb-b069-480a-bb30-39849f0359df</vt:lpwstr>
  </property>
  <property fmtid="{D5CDD505-2E9C-101B-9397-08002B2CF9AE}" pid="3" name="_AssemblyName">
    <vt:lpwstr>4E3C66D5-58D4-491E-A7D4-64AF99AF6E8B</vt:lpwstr>
  </property>
  <property fmtid="{D5CDD505-2E9C-101B-9397-08002B2CF9AE}" pid="4" name="ContentTypeId">
    <vt:lpwstr>0x0101003D7BFBD5F481E14985D820F2A1C38BC800C867DCA9723D5D41B98144D00A8161C2</vt:lpwstr>
  </property>
</Properties>
</file>